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https://agnalespec-my.sharepoint.com/personal/santiago_pelaez_ane_gov_co/Documents/Documentos/ANE/Temas Planeación/2024/Plan de acción/"/>
    </mc:Choice>
  </mc:AlternateContent>
  <xr:revisionPtr revIDLastSave="0" documentId="8_{C38D5662-4A0C-454A-B67E-F069C6587DC4}" xr6:coauthVersionLast="47" xr6:coauthVersionMax="47" xr10:uidLastSave="{00000000-0000-0000-0000-000000000000}"/>
  <bookViews>
    <workbookView xWindow="-120" yWindow="-120" windowWidth="20730" windowHeight="11160" activeTab="4" xr2:uid="{FBE0BA9A-E8A4-4992-B4B5-6918EA2A9DEB}"/>
  </bookViews>
  <sheets>
    <sheet name="TABLERO PLAN ACCIÓN" sheetId="7" state="hidden" r:id="rId1"/>
    <sheet name="CAL PA" sheetId="11" state="hidden" r:id="rId2"/>
    <sheet name="CAL2" sheetId="16" state="hidden" r:id="rId3"/>
    <sheet name="TABLERO PLAN ACCIÓN (2)" sheetId="19" state="hidden" r:id="rId4"/>
    <sheet name="Contexto Plan Acción" sheetId="23" r:id="rId5"/>
    <sheet name="GyP y Gint" sheetId="20" r:id="rId6"/>
    <sheet name="VyC" sheetId="24" r:id="rId7"/>
    <sheet name="GCon" sheetId="21" r:id="rId8"/>
    <sheet name="Transversal" sheetId="4" r:id="rId9"/>
    <sheet name="TABLERO ANEXOS" sheetId="12" state="hidden" r:id="rId10"/>
    <sheet name="Anexos" sheetId="13" r:id="rId11"/>
    <sheet name="Avance Presupuestal" sheetId="18" state="hidden" r:id="rId12"/>
    <sheet name="CAL Anexos" sheetId="14" state="hidden" r:id="rId13"/>
    <sheet name="Hoja1" sheetId="6" state="hidden" r:id="rId14"/>
  </sheets>
  <externalReferences>
    <externalReference r:id="rId15"/>
  </externalReferences>
  <definedNames>
    <definedName name="_xlnm._FilterDatabase" localSheetId="10" hidden="1">Anexos!$B$2:$Z$21</definedName>
    <definedName name="_xlnm._FilterDatabase" localSheetId="5" hidden="1">'GyP y Gint'!$A$3:$AS$32</definedName>
    <definedName name="_xlnm._FilterDatabase" localSheetId="8" hidden="1">Transversal!$A$6:$XDR$10</definedName>
    <definedName name="_Toc61969443" localSheetId="11">'Avance Presupuestal'!$A$4</definedName>
    <definedName name="_xlnm.Print_Area" localSheetId="5">'GyP y Gint'!$A$1:$AI$9</definedName>
    <definedName name="_xlnm.Print_Area" localSheetId="0">'TABLERO PLAN ACCIÓN'!$B$1:$Q$94</definedName>
    <definedName name="_xlnm.Print_Area" localSheetId="3">'TABLERO PLAN ACCIÓN (2)'!$B$1:$Q$94</definedName>
    <definedName name="_xlnm.Print_Area" localSheetId="6">VyC!$A$1:$AG$14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20" l="1"/>
  <c r="M15" i="4" l="1"/>
  <c r="Z19" i="4"/>
  <c r="Z18" i="4"/>
  <c r="Z17" i="4"/>
  <c r="M5" i="21" l="1"/>
  <c r="M11" i="20"/>
  <c r="M12" i="21" l="1"/>
  <c r="R11" i="21"/>
  <c r="S11" i="21" s="1"/>
  <c r="T11" i="21" s="1"/>
  <c r="U11" i="21" s="1"/>
  <c r="V11" i="21" s="1"/>
  <c r="W11" i="21" s="1"/>
  <c r="X11" i="21" s="1"/>
  <c r="Y11" i="21" s="1"/>
  <c r="Q11" i="21"/>
  <c r="M10" i="21"/>
  <c r="O32" i="20" l="1"/>
  <c r="O31" i="20"/>
  <c r="O30" i="20"/>
  <c r="P30" i="20" s="1"/>
  <c r="Q30" i="20" s="1"/>
  <c r="R30" i="20" s="1"/>
  <c r="S30" i="20" s="1"/>
  <c r="T30" i="20" s="1"/>
  <c r="U30" i="20" s="1"/>
  <c r="V30" i="20" s="1"/>
  <c r="W30" i="20" s="1"/>
  <c r="X30" i="20" s="1"/>
  <c r="O29" i="20"/>
  <c r="P29" i="20" s="1"/>
  <c r="Q29" i="20" s="1"/>
  <c r="R29" i="20" s="1"/>
  <c r="S29" i="20" s="1"/>
  <c r="T29" i="20" s="1"/>
  <c r="U29" i="20" s="1"/>
  <c r="V29" i="20" s="1"/>
  <c r="W29" i="20" s="1"/>
  <c r="X29" i="20" s="1"/>
  <c r="Y29" i="20" s="1"/>
  <c r="O28" i="20"/>
  <c r="P28" i="20" s="1"/>
  <c r="Q28" i="20" s="1"/>
  <c r="O27" i="20"/>
  <c r="P27" i="20" s="1"/>
  <c r="Q27" i="20" s="1"/>
  <c r="O26" i="20"/>
  <c r="P26" i="20" s="1"/>
  <c r="Q26" i="20" s="1"/>
  <c r="R26" i="20" s="1"/>
  <c r="S26" i="20" s="1"/>
  <c r="T26" i="20" s="1"/>
  <c r="U26" i="20" s="1"/>
  <c r="V26" i="20" s="1"/>
  <c r="W26" i="20" s="1"/>
  <c r="X26" i="20" s="1"/>
  <c r="Y26" i="20" s="1"/>
  <c r="Z26" i="20" s="1"/>
  <c r="T25" i="20"/>
  <c r="O25" i="20"/>
  <c r="P25" i="20" s="1"/>
  <c r="O24" i="20"/>
  <c r="O23" i="20"/>
  <c r="V22" i="20"/>
  <c r="W22" i="20" s="1"/>
  <c r="X22" i="20" s="1"/>
  <c r="Y22" i="20" s="1"/>
  <c r="O22" i="20"/>
  <c r="Y21" i="20"/>
  <c r="O21" i="20"/>
  <c r="P21" i="20" s="1"/>
  <c r="Q21" i="20" s="1"/>
  <c r="R21" i="20" s="1"/>
  <c r="S21" i="20" s="1"/>
  <c r="T21" i="20" s="1"/>
  <c r="U21" i="20" s="1"/>
  <c r="V21" i="20" s="1"/>
  <c r="O20" i="20"/>
  <c r="P20" i="20" s="1"/>
  <c r="Q20" i="20" s="1"/>
  <c r="R20" i="20" s="1"/>
  <c r="S20" i="20" s="1"/>
  <c r="T20" i="20" s="1"/>
  <c r="U20" i="20" s="1"/>
  <c r="V20" i="20" s="1"/>
  <c r="Z19" i="20"/>
  <c r="M19" i="20"/>
  <c r="O18" i="20"/>
  <c r="M18" i="20"/>
  <c r="Z17" i="20"/>
  <c r="O16" i="20"/>
  <c r="M16" i="20"/>
  <c r="O15" i="20"/>
  <c r="P15" i="20" s="1"/>
  <c r="Q15" i="20" s="1"/>
  <c r="R15" i="20" s="1"/>
  <c r="S15" i="20" s="1"/>
  <c r="T15" i="20" s="1"/>
  <c r="U15" i="20" s="1"/>
  <c r="V15" i="20" s="1"/>
  <c r="W15" i="20" s="1"/>
  <c r="X15" i="20" s="1"/>
  <c r="Y15" i="20" s="1"/>
  <c r="Z15" i="20" s="1"/>
  <c r="P13" i="20"/>
  <c r="P12" i="20"/>
  <c r="R11" i="20"/>
  <c r="N10" i="20"/>
  <c r="O10" i="20" s="1"/>
  <c r="P10" i="20" s="1"/>
  <c r="Q10" i="20" s="1"/>
  <c r="R10" i="20" s="1"/>
  <c r="S10" i="20" s="1"/>
  <c r="T10" i="20" s="1"/>
  <c r="U10" i="20" s="1"/>
  <c r="V10" i="20" s="1"/>
  <c r="W10" i="20" s="1"/>
  <c r="X10" i="20" s="1"/>
  <c r="Y10" i="20" s="1"/>
  <c r="P9" i="20"/>
  <c r="S8" i="20"/>
  <c r="T8" i="20" s="1"/>
  <c r="U8" i="20" s="1"/>
  <c r="V8" i="20" s="1"/>
  <c r="Z7" i="20"/>
  <c r="P6" i="20"/>
  <c r="Q6" i="20" s="1"/>
  <c r="R6" i="20" s="1"/>
  <c r="S6" i="20" s="1"/>
  <c r="T6" i="20" s="1"/>
  <c r="U6" i="20" s="1"/>
  <c r="V6" i="20" s="1"/>
  <c r="W6" i="20" s="1"/>
  <c r="X6" i="20" s="1"/>
  <c r="Y6" i="20" s="1"/>
  <c r="Z6" i="20" s="1"/>
  <c r="Z21" i="20" l="1"/>
  <c r="Z10" i="20"/>
  <c r="P24" i="20"/>
  <c r="Q24" i="20" s="1"/>
  <c r="R24" i="20" s="1"/>
  <c r="S24" i="20" s="1"/>
  <c r="T24" i="20" s="1"/>
  <c r="U24" i="20" s="1"/>
  <c r="V24" i="20" s="1"/>
  <c r="W24" i="20" s="1"/>
  <c r="X24" i="20" s="1"/>
  <c r="Q25" i="20"/>
  <c r="R25" i="20" s="1"/>
  <c r="S25" i="20" s="1"/>
  <c r="P16" i="20"/>
  <c r="Q16" i="20" s="1"/>
  <c r="R16" i="20" s="1"/>
  <c r="S16" i="20" s="1"/>
  <c r="T16" i="20" s="1"/>
  <c r="P23" i="20"/>
  <c r="Q23" i="20" s="1"/>
  <c r="R23" i="20" s="1"/>
  <c r="S23" i="20" s="1"/>
  <c r="T23" i="20" s="1"/>
  <c r="U23" i="20" s="1"/>
  <c r="V23" i="20" s="1"/>
  <c r="W23" i="20" s="1"/>
  <c r="X23" i="20" s="1"/>
  <c r="Y23" i="20" s="1"/>
  <c r="R27" i="20"/>
  <c r="S27" i="20" s="1"/>
  <c r="T27" i="20" s="1"/>
  <c r="U27" i="20" s="1"/>
  <c r="V27" i="20" s="1"/>
  <c r="W27" i="20" s="1"/>
  <c r="X27" i="20" s="1"/>
  <c r="Y27" i="20" s="1"/>
  <c r="Q13" i="20"/>
  <c r="R13" i="20" s="1"/>
  <c r="S13" i="20" s="1"/>
  <c r="T13" i="20" s="1"/>
  <c r="U13" i="20" s="1"/>
  <c r="V13" i="20" s="1"/>
  <c r="W13" i="20" s="1"/>
  <c r="X13" i="20" s="1"/>
  <c r="Y13" i="20" s="1"/>
  <c r="S11" i="20"/>
  <c r="T11" i="20" s="1"/>
  <c r="U11" i="20" s="1"/>
  <c r="V11" i="20" s="1"/>
  <c r="R28" i="20"/>
  <c r="S28" i="20" s="1"/>
  <c r="T28" i="20" s="1"/>
  <c r="U28" i="20" s="1"/>
  <c r="V28" i="20" s="1"/>
  <c r="W28" i="20" s="1"/>
  <c r="X28" i="20" s="1"/>
  <c r="Y28" i="20" s="1"/>
  <c r="Z29" i="20"/>
  <c r="Z30" i="20"/>
  <c r="P32" i="20"/>
  <c r="Q32" i="20" s="1"/>
  <c r="R32" i="20" s="1"/>
  <c r="S32" i="20" s="1"/>
  <c r="T32" i="20" s="1"/>
  <c r="U32" i="20" s="1"/>
  <c r="V32" i="20" s="1"/>
  <c r="Q9" i="20"/>
  <c r="R9" i="20" s="1"/>
  <c r="S9" i="20" s="1"/>
  <c r="T9" i="20" s="1"/>
  <c r="U9" i="20" s="1"/>
  <c r="V9" i="20" s="1"/>
  <c r="W9" i="20" s="1"/>
  <c r="X9" i="20" s="1"/>
  <c r="Y9" i="20" s="1"/>
  <c r="Q12" i="20"/>
  <c r="R12" i="20" s="1"/>
  <c r="S12" i="20" s="1"/>
  <c r="T12" i="20" s="1"/>
  <c r="U12" i="20" s="1"/>
  <c r="V12" i="20" s="1"/>
  <c r="W12" i="20" s="1"/>
  <c r="X12" i="20" s="1"/>
  <c r="Y12" i="20" s="1"/>
  <c r="Z20" i="20"/>
  <c r="P22" i="20"/>
  <c r="Q22" i="20" s="1"/>
  <c r="R22" i="20" s="1"/>
  <c r="S22" i="20" s="1"/>
  <c r="T22" i="20" s="1"/>
  <c r="P31" i="20"/>
  <c r="Q31" i="20" s="1"/>
  <c r="R31" i="20" s="1"/>
  <c r="S31" i="20" s="1"/>
  <c r="T31" i="20" s="1"/>
  <c r="U31" i="20" s="1"/>
  <c r="V31" i="20" s="1"/>
  <c r="W31" i="20" s="1"/>
  <c r="X31" i="20" s="1"/>
  <c r="P18" i="20"/>
  <c r="Q18" i="20" s="1"/>
  <c r="R18" i="20" s="1"/>
  <c r="S18" i="20" s="1"/>
  <c r="T18" i="20" s="1"/>
  <c r="Z16" i="20" l="1"/>
  <c r="Z11" i="20"/>
  <c r="Z24" i="20"/>
  <c r="Z27" i="20"/>
  <c r="Z22" i="20"/>
  <c r="Z12" i="20"/>
  <c r="Z9" i="20"/>
  <c r="Z18" i="20"/>
  <c r="Z25" i="20"/>
  <c r="Z31" i="20"/>
  <c r="Z32" i="20"/>
  <c r="Z28" i="20"/>
  <c r="Z13" i="20"/>
  <c r="Z23" i="20"/>
  <c r="C106" i="16" l="1"/>
  <c r="C81" i="16"/>
  <c r="C94" i="16"/>
  <c r="I25" i="12" l="1"/>
  <c r="I24" i="12"/>
  <c r="I19" i="12"/>
  <c r="I18" i="12"/>
  <c r="I17" i="12"/>
  <c r="I16" i="12"/>
  <c r="I15" i="12"/>
  <c r="I14" i="12"/>
  <c r="I13" i="12"/>
  <c r="I12" i="12"/>
  <c r="C66" i="16"/>
  <c r="K16" i="19" l="1"/>
  <c r="C20" i="16" s="1"/>
  <c r="K14" i="19"/>
  <c r="I23" i="12"/>
  <c r="I22" i="12"/>
  <c r="I21" i="12"/>
  <c r="I20" i="12"/>
  <c r="J10" i="19" l="1"/>
  <c r="T16" i="19" l="1"/>
  <c r="S16" i="19"/>
  <c r="R16" i="19"/>
  <c r="Q16" i="19"/>
  <c r="H16" i="19"/>
  <c r="I16" i="19" s="1"/>
  <c r="T14" i="19"/>
  <c r="S14" i="19"/>
  <c r="R14" i="19"/>
  <c r="Q14" i="19"/>
  <c r="H14" i="19"/>
  <c r="T12" i="19"/>
  <c r="S12" i="19"/>
  <c r="R12" i="19"/>
  <c r="Q12" i="19"/>
  <c r="H12" i="19"/>
  <c r="T10" i="19"/>
  <c r="T21" i="19" s="1"/>
  <c r="S10" i="19"/>
  <c r="R10" i="19"/>
  <c r="R21" i="19" s="1"/>
  <c r="Q10" i="19"/>
  <c r="S21" i="19" l="1"/>
  <c r="Q21" i="19"/>
  <c r="H13" i="12" l="1"/>
  <c r="H18" i="12"/>
  <c r="H19" i="12"/>
  <c r="H20" i="12"/>
  <c r="H23" i="12"/>
  <c r="H12" i="12"/>
  <c r="B94" i="16"/>
  <c r="C54" i="16"/>
  <c r="C33" i="16"/>
  <c r="C34" i="16" s="1"/>
  <c r="K10" i="19"/>
  <c r="C13" i="16" s="1"/>
  <c r="B33" i="16"/>
  <c r="G108" i="16"/>
  <c r="G107" i="16"/>
  <c r="G106" i="16"/>
  <c r="G105" i="16"/>
  <c r="G84" i="16"/>
  <c r="G83" i="16"/>
  <c r="G82" i="16"/>
  <c r="G81" i="16"/>
  <c r="G95" i="16"/>
  <c r="G94" i="16"/>
  <c r="G93" i="16"/>
  <c r="G92" i="16"/>
  <c r="D68" i="18"/>
  <c r="E68" i="18"/>
  <c r="F68" i="18"/>
  <c r="G68" i="18"/>
  <c r="H61" i="18"/>
  <c r="H62" i="18"/>
  <c r="H63" i="18"/>
  <c r="H64" i="18"/>
  <c r="H65" i="18"/>
  <c r="H66" i="18"/>
  <c r="H67" i="18"/>
  <c r="H60" i="18"/>
  <c r="D65" i="18"/>
  <c r="H41" i="18"/>
  <c r="H48" i="18"/>
  <c r="H49" i="18"/>
  <c r="H50" i="18"/>
  <c r="H47" i="18"/>
  <c r="F41" i="18"/>
  <c r="D41" i="18"/>
  <c r="H39" i="18"/>
  <c r="G41" i="18"/>
  <c r="E41" i="18"/>
  <c r="C41" i="18"/>
  <c r="H37" i="18"/>
  <c r="H38" i="18"/>
  <c r="H35" i="18"/>
  <c r="H36" i="18"/>
  <c r="H28" i="18"/>
  <c r="H29" i="18"/>
  <c r="H30" i="18"/>
  <c r="H31" i="18"/>
  <c r="H32" i="18"/>
  <c r="H33" i="18"/>
  <c r="H34" i="18"/>
  <c r="H27" i="18"/>
  <c r="G18" i="18"/>
  <c r="F18" i="18"/>
  <c r="D18" i="18"/>
  <c r="H12" i="18"/>
  <c r="H13" i="18"/>
  <c r="H14" i="18"/>
  <c r="H15" i="18"/>
  <c r="H16" i="18"/>
  <c r="H17" i="18"/>
  <c r="H18" i="18"/>
  <c r="H10" i="18"/>
  <c r="F11" i="18"/>
  <c r="D11" i="18"/>
  <c r="H11" i="18" s="1"/>
  <c r="C68" i="18"/>
  <c r="C52" i="18"/>
  <c r="G52" i="18"/>
  <c r="F52" i="18"/>
  <c r="E52" i="18"/>
  <c r="D52" i="18"/>
  <c r="K12" i="19" l="1"/>
  <c r="C43" i="16"/>
  <c r="B66" i="16"/>
  <c r="B106" i="16"/>
  <c r="B81" i="16"/>
  <c r="H24" i="12"/>
  <c r="H25" i="12"/>
  <c r="H22" i="12"/>
  <c r="H17" i="12"/>
  <c r="H15" i="12"/>
  <c r="H21" i="12"/>
  <c r="H14" i="12"/>
  <c r="J16" i="19"/>
  <c r="L10" i="19"/>
  <c r="K21" i="19"/>
  <c r="B54" i="16"/>
  <c r="H68" i="18"/>
  <c r="J12" i="19" l="1"/>
  <c r="L12" i="19" s="1"/>
  <c r="B43" i="16"/>
  <c r="J14" i="19"/>
  <c r="B13" i="16" s="1"/>
  <c r="L16" i="19"/>
  <c r="B20" i="16"/>
  <c r="D20" i="18"/>
  <c r="E20" i="18"/>
  <c r="F20" i="18"/>
  <c r="G20" i="18"/>
  <c r="C20" i="18"/>
  <c r="L14" i="19" l="1"/>
  <c r="L21" i="19" s="1"/>
  <c r="J21" i="19"/>
  <c r="H16" i="12"/>
  <c r="H20" i="18"/>
  <c r="K16" i="7" l="1"/>
  <c r="K12" i="7"/>
  <c r="K10" i="7"/>
  <c r="J16" i="7" l="1"/>
  <c r="C82" i="16"/>
  <c r="C67" i="16"/>
  <c r="K14" i="7"/>
  <c r="K21" i="7" s="1"/>
  <c r="H105" i="16"/>
  <c r="H81" i="16"/>
  <c r="H92" i="16"/>
  <c r="G55" i="16"/>
  <c r="B108" i="16"/>
  <c r="B83" i="16"/>
  <c r="B35" i="16"/>
  <c r="A20" i="16"/>
  <c r="B9" i="16"/>
  <c r="C77" i="14"/>
  <c r="B79" i="14" s="1"/>
  <c r="B81" i="14" s="1"/>
  <c r="C63" i="14"/>
  <c r="A20" i="14"/>
  <c r="B9" i="14"/>
  <c r="B15" i="12"/>
  <c r="B25" i="12"/>
  <c r="B23" i="12"/>
  <c r="B22" i="12"/>
  <c r="B24" i="12"/>
  <c r="B14" i="12"/>
  <c r="B20" i="12"/>
  <c r="B21" i="12"/>
  <c r="B19" i="12"/>
  <c r="B18" i="12"/>
  <c r="B17" i="12"/>
  <c r="B16" i="12"/>
  <c r="B13" i="12"/>
  <c r="C77" i="11"/>
  <c r="C63" i="11"/>
  <c r="B65" i="11" s="1"/>
  <c r="I12" i="19"/>
  <c r="H95" i="16" l="1"/>
  <c r="H108" i="16"/>
  <c r="H93" i="16"/>
  <c r="H107" i="16"/>
  <c r="C107" i="16"/>
  <c r="G111" i="16"/>
  <c r="B68" i="16"/>
  <c r="B70" i="16" s="1"/>
  <c r="G71" i="16"/>
  <c r="D66" i="16"/>
  <c r="J14" i="7"/>
  <c r="J12" i="7"/>
  <c r="J10" i="7"/>
  <c r="G60" i="16"/>
  <c r="B96" i="16"/>
  <c r="B98" i="16" s="1"/>
  <c r="C95" i="16"/>
  <c r="H54" i="16"/>
  <c r="H106" i="16"/>
  <c r="H83" i="16"/>
  <c r="G87" i="16"/>
  <c r="G98" i="16"/>
  <c r="H94" i="16"/>
  <c r="H84" i="16"/>
  <c r="H82" i="16"/>
  <c r="H55" i="16"/>
  <c r="D81" i="16"/>
  <c r="G37" i="16"/>
  <c r="B110" i="16"/>
  <c r="B37" i="16"/>
  <c r="B85" i="16"/>
  <c r="D94" i="16"/>
  <c r="D106" i="16"/>
  <c r="J25" i="12"/>
  <c r="J22" i="12"/>
  <c r="J15" i="12"/>
  <c r="J17" i="12"/>
  <c r="J14" i="12"/>
  <c r="J12" i="12"/>
  <c r="J16" i="12"/>
  <c r="J24" i="12"/>
  <c r="J13" i="12"/>
  <c r="B65" i="14"/>
  <c r="B67" i="14" s="1"/>
  <c r="H28" i="12"/>
  <c r="I28" i="12"/>
  <c r="B79" i="11"/>
  <c r="G56" i="16"/>
  <c r="H56" i="16" s="1"/>
  <c r="G57" i="16"/>
  <c r="G33" i="16"/>
  <c r="G34" i="16"/>
  <c r="G31" i="16"/>
  <c r="H31" i="16" s="1"/>
  <c r="G32" i="16" l="1"/>
  <c r="H32" i="16" s="1"/>
  <c r="H109" i="16"/>
  <c r="G113" i="16" s="1"/>
  <c r="H96" i="16"/>
  <c r="G100" i="16" s="1"/>
  <c r="J21" i="7"/>
  <c r="C46" i="11"/>
  <c r="B48" i="11" s="1"/>
  <c r="C46" i="14"/>
  <c r="B48" i="14" s="1"/>
  <c r="B50" i="14" s="1"/>
  <c r="H57" i="16"/>
  <c r="H58" i="16" s="1"/>
  <c r="G62" i="16" s="1"/>
  <c r="H34" i="16"/>
  <c r="C55" i="16"/>
  <c r="B56" i="16"/>
  <c r="B58" i="16" s="1"/>
  <c r="D54" i="16"/>
  <c r="H85" i="16"/>
  <c r="G89" i="16" s="1"/>
  <c r="J28" i="12"/>
  <c r="H33" i="16" l="1"/>
  <c r="H35" i="16" s="1"/>
  <c r="G39" i="16" s="1"/>
  <c r="Q10" i="7"/>
  <c r="A20" i="11"/>
  <c r="B9" i="11"/>
  <c r="C40" i="11" l="1"/>
  <c r="B42" i="11" s="1"/>
  <c r="B44" i="11" s="1"/>
  <c r="C40" i="14"/>
  <c r="B42" i="14" s="1"/>
  <c r="B44" i="14" s="1"/>
  <c r="E4" i="14"/>
  <c r="B81" i="11"/>
  <c r="B67" i="11"/>
  <c r="B50" i="11"/>
  <c r="T12" i="7"/>
  <c r="G46" i="16" s="1"/>
  <c r="S12" i="7"/>
  <c r="G45" i="16" s="1"/>
  <c r="R12" i="7"/>
  <c r="G44" i="16" s="1"/>
  <c r="Q12" i="7"/>
  <c r="H12" i="7"/>
  <c r="I12" i="7" s="1"/>
  <c r="C54" i="14" l="1"/>
  <c r="C54" i="11"/>
  <c r="I21" i="7"/>
  <c r="I17" i="7"/>
  <c r="H46" i="16"/>
  <c r="G43" i="16"/>
  <c r="H43" i="16" s="1"/>
  <c r="B45" i="16"/>
  <c r="B47" i="16" s="1"/>
  <c r="C44" i="16"/>
  <c r="G49" i="16"/>
  <c r="H45" i="16"/>
  <c r="C20" i="14"/>
  <c r="B22" i="14" s="1"/>
  <c r="B24" i="14" s="1"/>
  <c r="C20" i="11"/>
  <c r="B22" i="11" s="1"/>
  <c r="B24" i="11" s="1"/>
  <c r="R14" i="7"/>
  <c r="Q14" i="7"/>
  <c r="G65" i="16" s="1"/>
  <c r="Q16" i="7"/>
  <c r="G19" i="16" s="1"/>
  <c r="H19" i="16" s="1"/>
  <c r="H16" i="7"/>
  <c r="G9" i="16" l="1"/>
  <c r="H9" i="16" s="1"/>
  <c r="Q21" i="7"/>
  <c r="H65" i="16"/>
  <c r="H66" i="16"/>
  <c r="B56" i="11"/>
  <c r="B58" i="11" s="1"/>
  <c r="B56" i="14"/>
  <c r="B58" i="14" s="1"/>
  <c r="H44" i="16"/>
  <c r="H47" i="16" s="1"/>
  <c r="G51" i="16" s="1"/>
  <c r="G25" i="16"/>
  <c r="C21" i="16"/>
  <c r="B40" i="11"/>
  <c r="D40" i="11" s="1"/>
  <c r="D43" i="16"/>
  <c r="B40" i="14"/>
  <c r="D40" i="14" s="1"/>
  <c r="B22" i="16"/>
  <c r="B24" i="16" s="1"/>
  <c r="L12" i="7"/>
  <c r="T16" i="7"/>
  <c r="G22" i="16" s="1"/>
  <c r="S16" i="7"/>
  <c r="R16" i="7"/>
  <c r="G20" i="16" s="1"/>
  <c r="H20" i="16" s="1"/>
  <c r="G10" i="11" l="1"/>
  <c r="G21" i="16"/>
  <c r="H21" i="16" s="1"/>
  <c r="G11" i="11" l="1"/>
  <c r="G12" i="11" s="1"/>
  <c r="G13" i="11" s="1"/>
  <c r="H22" i="16"/>
  <c r="H23" i="16" s="1"/>
  <c r="G27" i="16" s="1"/>
  <c r="T14" i="7"/>
  <c r="G68" i="16" s="1"/>
  <c r="S14" i="7"/>
  <c r="G67" i="16" s="1"/>
  <c r="H67" i="16" s="1"/>
  <c r="H14" i="7"/>
  <c r="G14" i="11" l="1"/>
  <c r="H68" i="16"/>
  <c r="H69" i="16" s="1"/>
  <c r="G73" i="16" s="1"/>
  <c r="L14" i="7"/>
  <c r="B54" i="14" l="1"/>
  <c r="D54" i="14" s="1"/>
  <c r="B54" i="11"/>
  <c r="D54" i="11" s="1"/>
  <c r="T10" i="7"/>
  <c r="S10" i="7"/>
  <c r="R10" i="7"/>
  <c r="G10" i="16" s="1"/>
  <c r="H10" i="19" l="1"/>
  <c r="S21" i="7"/>
  <c r="G11" i="16"/>
  <c r="H11" i="16" s="1"/>
  <c r="T21" i="7"/>
  <c r="G12" i="16"/>
  <c r="H10" i="16"/>
  <c r="R21" i="7"/>
  <c r="E5" i="14"/>
  <c r="B33" i="11"/>
  <c r="H10" i="7"/>
  <c r="H21" i="7" s="1"/>
  <c r="I10" i="19" l="1"/>
  <c r="H21" i="19"/>
  <c r="C33" i="11"/>
  <c r="B35" i="11" s="1"/>
  <c r="B37" i="11" s="1"/>
  <c r="C33" i="14"/>
  <c r="B35" i="14" s="1"/>
  <c r="B37" i="14" s="1"/>
  <c r="B46" i="14"/>
  <c r="D46" i="14" s="1"/>
  <c r="B46" i="11"/>
  <c r="D46" i="11" s="1"/>
  <c r="D33" i="16"/>
  <c r="B33" i="14"/>
  <c r="H12" i="16"/>
  <c r="H13" i="16" s="1"/>
  <c r="C13" i="14"/>
  <c r="B15" i="14" s="1"/>
  <c r="B17" i="14" s="1"/>
  <c r="C14" i="16"/>
  <c r="G13" i="16"/>
  <c r="B13" i="11"/>
  <c r="B13" i="14"/>
  <c r="E6" i="14"/>
  <c r="E7" i="14" s="1"/>
  <c r="E8" i="14" s="1"/>
  <c r="C13" i="11"/>
  <c r="L10" i="7"/>
  <c r="I17" i="19" l="1"/>
  <c r="I21" i="19"/>
  <c r="D33" i="14"/>
  <c r="B70" i="11"/>
  <c r="C70" i="11" s="1"/>
  <c r="B70" i="14"/>
  <c r="C70" i="14" s="1"/>
  <c r="D33" i="11"/>
  <c r="E13" i="14"/>
  <c r="E13" i="16"/>
  <c r="G15" i="16"/>
  <c r="G17" i="16" s="1"/>
  <c r="D13" i="16"/>
  <c r="B15" i="16"/>
  <c r="B17" i="16" s="1"/>
  <c r="D13" i="14"/>
  <c r="D13" i="11"/>
  <c r="B15" i="11"/>
  <c r="B17" i="11" s="1"/>
  <c r="E13" i="11"/>
  <c r="B72" i="14" l="1"/>
  <c r="B74" i="14" s="1"/>
  <c r="D70" i="14"/>
  <c r="B77" i="14"/>
  <c r="D77" i="14" s="1"/>
  <c r="B77" i="11"/>
  <c r="D77" i="11" s="1"/>
  <c r="B63" i="11"/>
  <c r="D63" i="11" s="1"/>
  <c r="B63" i="14"/>
  <c r="D63" i="14" s="1"/>
  <c r="B72" i="11"/>
  <c r="B74" i="11" s="1"/>
  <c r="D70" i="11"/>
  <c r="B20" i="14" l="1"/>
  <c r="D20" i="14" s="1"/>
  <c r="D20" i="16"/>
  <c r="B20" i="11"/>
  <c r="D20" i="11" s="1"/>
  <c r="L16" i="7"/>
  <c r="L21" i="7" s="1"/>
</calcChain>
</file>

<file path=xl/sharedStrings.xml><?xml version="1.0" encoding="utf-8"?>
<sst xmlns="http://schemas.openxmlformats.org/spreadsheetml/2006/main" count="1549" uniqueCount="588">
  <si>
    <t>Plan de Acción 2023</t>
  </si>
  <si>
    <t>Segundo Trimestre 2023</t>
  </si>
  <si>
    <t>Estrategia/Temáticas</t>
  </si>
  <si>
    <t xml:space="preserve">Total actividades </t>
  </si>
  <si>
    <t>Nº Actividades al 100%</t>
  </si>
  <si>
    <t>Promedio programado</t>
  </si>
  <si>
    <t>Promedio Avance Real</t>
  </si>
  <si>
    <t xml:space="preserve">% cumplimiento </t>
  </si>
  <si>
    <t>Espectro para el Desarrollo del País</t>
  </si>
  <si>
    <t xml:space="preserve"> Implementación y ejecución del Modelo de Vigilancia, Inspección y Control</t>
  </si>
  <si>
    <t xml:space="preserve">Gestión de la investigación, innovación y divulgación del conocimiento </t>
  </si>
  <si>
    <t>Fortalecimiento del Sistema Integrado de Planeación y Gestión de la entidad</t>
  </si>
  <si>
    <t>TOTAL CUMPLIMIENTO 2do TRIMESTRE</t>
  </si>
  <si>
    <t>AVANCE EN INICIATIVAS 2023- 2026</t>
  </si>
  <si>
    <t>X</t>
  </si>
  <si>
    <t>s</t>
  </si>
  <si>
    <t xml:space="preserve">AVANCE POR DEPENDENCIAS Y ÁREAS DEL PLAN DE ACCIÓN </t>
  </si>
  <si>
    <t>Tamaño secciones</t>
  </si>
  <si>
    <t>muy mal</t>
  </si>
  <si>
    <t>mal</t>
  </si>
  <si>
    <t>regular</t>
  </si>
  <si>
    <t>bueno</t>
  </si>
  <si>
    <t>muy bueno</t>
  </si>
  <si>
    <t>total</t>
  </si>
  <si>
    <t>1T</t>
  </si>
  <si>
    <t>2T</t>
  </si>
  <si>
    <t>INICIATIVAS</t>
  </si>
  <si>
    <t>Programado</t>
  </si>
  <si>
    <t>Avance</t>
  </si>
  <si>
    <t xml:space="preserve">% Avance </t>
  </si>
  <si>
    <t>3T</t>
  </si>
  <si>
    <t>1. GESTIÓN INTEGRAL DE ESPECTRO PARA EL INCREMENTO DEL
BIENESTAR SOCIAL del PND</t>
  </si>
  <si>
    <t>4T</t>
  </si>
  <si>
    <t>TOTAL</t>
  </si>
  <si>
    <t>antes</t>
  </si>
  <si>
    <t>puntero</t>
  </si>
  <si>
    <t>despues</t>
  </si>
  <si>
    <t>Áreas ANE</t>
  </si>
  <si>
    <t>Sub. Gest y Pla</t>
  </si>
  <si>
    <t>Sub. VIC</t>
  </si>
  <si>
    <t>G. Internacional</t>
  </si>
  <si>
    <t>Gestión del Cmto</t>
  </si>
  <si>
    <t>Comunicaciones</t>
  </si>
  <si>
    <t>Planeación</t>
  </si>
  <si>
    <t>TIC</t>
  </si>
  <si>
    <t>Espectro para el desarrollo del país</t>
  </si>
  <si>
    <t>Responsable</t>
  </si>
  <si>
    <t>Alineación a Política de Espectro</t>
  </si>
  <si>
    <t>Unidad de medida</t>
  </si>
  <si>
    <t>Carpeta / Nº Actividad</t>
  </si>
  <si>
    <t>Actividad</t>
  </si>
  <si>
    <t>Entregable Relacionado</t>
  </si>
  <si>
    <t>Seguimiento 1T</t>
  </si>
  <si>
    <t>Enero</t>
  </si>
  <si>
    <t>Febrero</t>
  </si>
  <si>
    <t>Marzo</t>
  </si>
  <si>
    <t>Abril</t>
  </si>
  <si>
    <t>Mayo</t>
  </si>
  <si>
    <t>Junio</t>
  </si>
  <si>
    <t>Julio</t>
  </si>
  <si>
    <t>Agosto</t>
  </si>
  <si>
    <t>Septiembre</t>
  </si>
  <si>
    <t>Octubre</t>
  </si>
  <si>
    <t>Noviembre</t>
  </si>
  <si>
    <t>Diciembre</t>
  </si>
  <si>
    <t>DESCRIPCIÓN CUALITATIVA</t>
  </si>
  <si>
    <t>% Cumplimiento
3=(2/1)</t>
  </si>
  <si>
    <t>GESTIÓN INTEGRAL DE ESPECTRO PARA EL INCREMENTO DEL
BIENESTAR SOCIAL</t>
  </si>
  <si>
    <t>1.Mantener procesos ajustados al marco legal</t>
  </si>
  <si>
    <t>4. Mecanismos flexibles de acceso al espectro</t>
  </si>
  <si>
    <t xml:space="preserve">
3. Planeación a largo plazo con enfoque de mercado, servicios y aplicaciones
</t>
  </si>
  <si>
    <t xml:space="preserve">2 Analítica de datos para soportar la gestión del espectro </t>
  </si>
  <si>
    <t>Planeado</t>
  </si>
  <si>
    <t>Real</t>
  </si>
  <si>
    <t xml:space="preserve"> Implementación y ejecución del Modelo de Vigilancia, Inspección
 y  Control del Espectro Radioeléctrico</t>
  </si>
  <si>
    <t>Seguimiento 2 T</t>
  </si>
  <si>
    <t>Seguimiento 3 T</t>
  </si>
  <si>
    <t>GESTIÓN INTEGRAL DE ESPECTRO PARA EL INCREMENTO DEL BIENESTAR SOCIAL</t>
  </si>
  <si>
    <t xml:space="preserve"> Implementación y ejecución del Modelo de Vigilancia, Inspección
y Control del Espectro Radioeléctrico</t>
  </si>
  <si>
    <t>Porcentaje</t>
  </si>
  <si>
    <t>Contratar servicios para apoyo técnico, las mejoras preventivas y correctivas del hardware y software del “Sistema de Monitoreo de Radiaciones No Ionizantes”</t>
  </si>
  <si>
    <t>Implementar herramientas para la gestión de información del ejercicio de vigilancia, inspección y control</t>
  </si>
  <si>
    <t>Gestión de la investigación, innovación y divulgación del 
conocimiento en espectro radioeléctrico</t>
  </si>
  <si>
    <t>Programación  Plan de Accón 2023</t>
  </si>
  <si>
    <t>Gestión de la investigación, innovación y divulgación del
conocimiento en espectro radioeléctrico</t>
  </si>
  <si>
    <t>5. Innovación y Gestión del Conocimiento</t>
  </si>
  <si>
    <t xml:space="preserve">Fase II - implementación plan de capacitaciones resultado de la identificación y caracterización del conocimiento de la entidad. </t>
  </si>
  <si>
    <t>Fortalecimiento del Sistema Integrado de Planeación y Gestión de 
la entidad</t>
  </si>
  <si>
    <t>FORTALECIMIENTO DEL SISTEMA DE GESTIÓN Y DE DESEMPEÑO
INSTITUCIONAL</t>
  </si>
  <si>
    <t>Fortalecimiento del Sistema Integrado de Planeación y Gestión de
la entidad</t>
  </si>
  <si>
    <t>No aplica</t>
  </si>
  <si>
    <t>TI</t>
  </si>
  <si>
    <t>ANEXOS - Plan de Acción 2023</t>
  </si>
  <si>
    <t>PLAN</t>
  </si>
  <si>
    <t>Dependencia</t>
  </si>
  <si>
    <t>Plan Anual de Adquisiciones -PAA</t>
  </si>
  <si>
    <t>Contratación</t>
  </si>
  <si>
    <t>Administrativa</t>
  </si>
  <si>
    <t>Talento Humano</t>
  </si>
  <si>
    <t>Anexos Plan de Acción</t>
  </si>
  <si>
    <t>Avance Presupuestal - Plan de Acción 2023</t>
  </si>
  <si>
    <t>31 de agosto de 2023</t>
  </si>
  <si>
    <r>
      <t>1.1.1.</t>
    </r>
    <r>
      <rPr>
        <b/>
        <sz val="7"/>
        <color rgb="FF002060"/>
        <rFont val="Times New Roman"/>
        <family val="1"/>
      </rPr>
      <t xml:space="preserve">   </t>
    </r>
    <r>
      <rPr>
        <b/>
        <sz val="12"/>
        <color rgb="FF002060"/>
        <rFont val="Century Gothic"/>
        <family val="1"/>
      </rPr>
      <t>INICIATIVA I. GESTIÓN INTEGRAL DE ESPECTRO PARA EL INCREMENTO DEL BIENESTAR SOCIAL</t>
    </r>
  </si>
  <si>
    <r>
      <t>·</t>
    </r>
    <r>
      <rPr>
        <sz val="7"/>
        <color rgb="FF002060"/>
        <rFont val="Times New Roman"/>
        <family val="1"/>
      </rPr>
      <t xml:space="preserve">      </t>
    </r>
    <r>
      <rPr>
        <b/>
        <sz val="12"/>
        <color rgb="FF002060"/>
        <rFont val="Century Gothic"/>
        <family val="1"/>
      </rPr>
      <t>Proyecto: Espectro para el desarrollo del país</t>
    </r>
  </si>
  <si>
    <t xml:space="preserve">Cifras en Pesos </t>
  </si>
  <si>
    <t>Proyecto de Inversión</t>
  </si>
  <si>
    <t xml:space="preserve">Presupuesto Inicial </t>
  </si>
  <si>
    <t>Presupuesto Actual</t>
  </si>
  <si>
    <t>Nota</t>
  </si>
  <si>
    <t>Compromisos</t>
  </si>
  <si>
    <t xml:space="preserve">Obligaciones </t>
  </si>
  <si>
    <t>Diferencia</t>
  </si>
  <si>
    <t>1 Fortalecimiento de la planeación, gestión, vigilancia y control del espectro radioeléctrico</t>
  </si>
  <si>
    <t>Recursos para la representación de Colombia en grupos de estudio de organismos multilaterales -  Gestión Internacional de la ANE. Viáticos Internacionales (Viáticos)</t>
  </si>
  <si>
    <t>Apoyo a la gestión para apoyar el área de Gestión Internacional</t>
  </si>
  <si>
    <t>Estudio de convivencia Banda 1</t>
  </si>
  <si>
    <t>Estudio de convivencia Banda 2</t>
  </si>
  <si>
    <t>Contratar servicios para desarrollos adaptativos,  evolutivos y correctivos de la BD TVWS</t>
  </si>
  <si>
    <t>Renovación de licencias de la herramienta VISOR para los módulos de: ocupación, microondas, radiodifusión, punto a punto y punto multipunto</t>
  </si>
  <si>
    <t>Base de datos de mercado</t>
  </si>
  <si>
    <t>Base de datos regulatoria</t>
  </si>
  <si>
    <t>Apoyos para la gestión el uso eficiente del espectro</t>
  </si>
  <si>
    <t>Total</t>
  </si>
  <si>
    <r>
      <t>·</t>
    </r>
    <r>
      <rPr>
        <sz val="7"/>
        <color rgb="FF002060"/>
        <rFont val="Times New Roman"/>
        <family val="1"/>
      </rPr>
      <t xml:space="preserve">      </t>
    </r>
    <r>
      <rPr>
        <b/>
        <sz val="12"/>
        <color rgb="FF002060"/>
        <rFont val="Century Gothic"/>
        <family val="1"/>
      </rPr>
      <t>Proyecto: Implementación y ejecución del Modelo de Vigilancia, Inspección y Control del Espectro Radioeléctrico</t>
    </r>
  </si>
  <si>
    <t>Servicios de conectividad del Sistema Nacional de Monitoreo Remoto (Vigencias Futuras 2023 – 2025)</t>
  </si>
  <si>
    <t>Servicios de conectividad del Sistema Nacional de Monitoreo Remoto 2023</t>
  </si>
  <si>
    <t>Fortalecer el desempeño del macroproceso de Vigilancia y Control a través de la transformación digital del mismo</t>
  </si>
  <si>
    <t>Prestación de servicios de calibración, traslado, reubicación, instalación, adecuación, reparación y suministro de repuestos necesarios, para la puesta en funcionamiento de los elementos de medición propiedad de la ANE.</t>
  </si>
  <si>
    <t>Contratar servicios para desarrollos adaptativos,  evolutivos y correctivos del Sistema de Monitoreo</t>
  </si>
  <si>
    <t>Apoyos para la gestión en la vigilancia, inspección y control del espectro</t>
  </si>
  <si>
    <t>Servicios administrativos por uso de espacios en convenios con las FFMM y de PONAL para infraestructura de monitoreo</t>
  </si>
  <si>
    <t>Contratar servicios para apoyo técnico, las mejoras preventivas y correctivas del “Sistema de Energías Limpias”</t>
  </si>
  <si>
    <t xml:space="preserve">Presupuesto para amparar gastos de transporte terrestre de visitas misionales de vigilancia y control de RNI </t>
  </si>
  <si>
    <t>Presupuesto para amparar gastos de transporte terrestre de visitas misionales del Art 35 de la Ley 1978</t>
  </si>
  <si>
    <t>Adquisición de servicios de licenciamiento en ArcGIS</t>
  </si>
  <si>
    <r>
      <t>·</t>
    </r>
    <r>
      <rPr>
        <sz val="7"/>
        <color rgb="FF002060"/>
        <rFont val="Times New Roman"/>
        <family val="1"/>
      </rPr>
      <t xml:space="preserve">      </t>
    </r>
    <r>
      <rPr>
        <b/>
        <sz val="12"/>
        <color rgb="FF002060"/>
        <rFont val="Century Gothic"/>
        <family val="1"/>
      </rPr>
      <t>Proyecto: Gestión de la investigación, innovación y divulgación del conocimiento en espectro radioeléctrico</t>
    </r>
  </si>
  <si>
    <t>Proyecto 1 de I+D+i resultado de la convocatoria para presentar proyectos de CT+I  en temas de interés para la ANE</t>
  </si>
  <si>
    <t>Proyecto 2 de I+D+i resultado de la convocatoria para presentar proyectos de CT+I  en temas de interés para la ANE</t>
  </si>
  <si>
    <t xml:space="preserve">Apoyo iniciativa gestión del conocimiento </t>
  </si>
  <si>
    <r>
      <t>1.1.2.</t>
    </r>
    <r>
      <rPr>
        <b/>
        <sz val="7"/>
        <color rgb="FF002060"/>
        <rFont val="Times New Roman"/>
        <family val="1"/>
      </rPr>
      <t xml:space="preserve">   </t>
    </r>
    <r>
      <rPr>
        <b/>
        <sz val="12"/>
        <color rgb="FF002060"/>
        <rFont val="Century Gothic"/>
        <family val="1"/>
      </rPr>
      <t>INICIATIVA II. FORTALECIMIENTO DEL SISTEMA DE GESTIÓN Y DE DESEMPEÑO INSTITUCIONAL</t>
    </r>
  </si>
  <si>
    <r>
      <t>·</t>
    </r>
    <r>
      <rPr>
        <sz val="7"/>
        <color rgb="FF002060"/>
        <rFont val="Times New Roman"/>
        <family val="1"/>
      </rPr>
      <t xml:space="preserve">      </t>
    </r>
    <r>
      <rPr>
        <b/>
        <sz val="12"/>
        <color rgb="FF002060"/>
        <rFont val="Century Gothic"/>
        <family val="1"/>
      </rPr>
      <t>Proyecto: Fortalecimiento del Sistema Integrado de Planeación y Gestión de la entidad</t>
    </r>
  </si>
  <si>
    <t>2 Mejoramiento de las capacidades</t>
  </si>
  <si>
    <t>Programa integral de clima y cultura organizacional</t>
  </si>
  <si>
    <t>Ejecutar el Sistema Integrado de Gestión de la entidad</t>
  </si>
  <si>
    <t>Evaluar el Sistema Integrado de Gestión de la entidad</t>
  </si>
  <si>
    <t>Fortalecer la información y comunicación</t>
  </si>
  <si>
    <t>Implementar el Plan Estratégico de TI (PETIC)</t>
  </si>
  <si>
    <t>Realizar el modelo de competencias</t>
  </si>
  <si>
    <t>Realizar el programa de entrenamiento</t>
  </si>
  <si>
    <t>Objetivos Estratégicos</t>
  </si>
  <si>
    <t>Linas de acción Política Espectro</t>
  </si>
  <si>
    <t>1. Investigar: 1.1.  Objetivo 1: Implementar técnicas predictivas a partir del análisis de datos e inteligencia de negocios para la gestión del espectro.</t>
  </si>
  <si>
    <t>1. Investigar: 1.2.  Objetivo 2: Formular nuevas alternativas y métodos ágiles para la asignación del
espectro.</t>
  </si>
  <si>
    <t>1. Investigar: 1.3.  Objetivo 3: Definir las posiciones de Colombia para la CMR-23, con base en los proyectos de investigación desarrollados para defender los intereses del país.</t>
  </si>
  <si>
    <t xml:space="preserve">2. Asesorar: 2.1. Objetivo 2: Consolidar un plan de propuestas para el uso del espectro de los
distintos sectores. </t>
  </si>
  <si>
    <t>2. Asesorar: 2.1. Objetivo 1: Identificar necesidades de espectro en los servicios de radiocomunicaciones de los diferentes sectores económicos.</t>
  </si>
  <si>
    <t>3. Comuncar: 3.1. Objetivo 1: Fortalecer los canales de comunicación para que la ANE interactúe
efectivamente con los grupos de interés.</t>
  </si>
  <si>
    <t>3. Comuncar: 3.2. Objetivo 2: Perfilar la información de los grupos de interés mediante el uso de
herramientas tecnológicas.</t>
  </si>
  <si>
    <t>4. Transformar. 4.1. Objetivo 1: Implementar una gestión integral del cambio que facilite la
transformación digital.</t>
  </si>
  <si>
    <t>4. Transformar. 4.2. Objetivo 2: Desarrollar acciones innovadoras que faciliten el uso del espectro.</t>
  </si>
  <si>
    <t>4. Transformar. 4.3. Objetivo 3: Fortalecer a la ANE mediante la promoción de un adecuado ambiente y cultura organizacional y de la efectividad en los procesos que
soportan el desarrollo de sus actividades</t>
  </si>
  <si>
    <t>Nº Actividades a evaluar 1T</t>
  </si>
  <si>
    <t>Tercer Trimestre 2023</t>
  </si>
  <si>
    <t>TOTAL CUMPLIMIENTO 3er TRIMESTRE</t>
  </si>
  <si>
    <t>3er Trimestre 2023</t>
  </si>
  <si>
    <t>AVANCE EN INICIATIVAS  2023- 2026</t>
  </si>
  <si>
    <t>Objetivo Institucional</t>
  </si>
  <si>
    <t>cantidad</t>
  </si>
  <si>
    <t>Total Anual</t>
  </si>
  <si>
    <t>Contrato/concepto (si aplica)</t>
  </si>
  <si>
    <t>Presupuesto 2024</t>
  </si>
  <si>
    <t>Seguimiento 4 T</t>
  </si>
  <si>
    <t>Nombre Plan Anexo</t>
  </si>
  <si>
    <t>Ejecución del Plan Anual de Auditorías</t>
  </si>
  <si>
    <t>Ejecutar el Plan Anual de Auditoría diseñado para la vigencia 2024</t>
  </si>
  <si>
    <t>Reporte ejecución de las actividades  ejecutadas versus las  programadas de manera trimestral.</t>
  </si>
  <si>
    <t>NA</t>
  </si>
  <si>
    <t>Número</t>
  </si>
  <si>
    <t xml:space="preserve">Porcentaje </t>
  </si>
  <si>
    <t>Ley 87 de 1993, artículo 12, numeral a. Planear, dirigir y organizar la verificación y evaluación del Sistema de Control Interno.
Realizar las actividades pertinentes para evaluar el sistema de control interno implementado en la entidad, la gestión y resultados de los procesos y el cumplimiento de las obligaciones normativas, con el fin de retroalimentar la gestión y formular recomendaciones a la Alta Dirección, con el fin de promover la mejora continua.</t>
  </si>
  <si>
    <t>Programación  Plan de Acción 2024</t>
  </si>
  <si>
    <t>Programación  Plan de Acción 2023</t>
  </si>
  <si>
    <t>5.3.2 Analítica de datos para soportar la gestión de espectro</t>
  </si>
  <si>
    <t>Realizar los desarrollos adaptativos, evolutivos y correctivos de la BDEB</t>
  </si>
  <si>
    <t>Informes de desarrollos y correcciones</t>
  </si>
  <si>
    <t>3 informes con los desarrollos y correcciones a la BDEB</t>
  </si>
  <si>
    <t>Contratar servicios para desarrollos adaptativos, evolutivos y correctivos de la BD TVWS</t>
  </si>
  <si>
    <t>Renovar las licencias de la herramienta VISOR DE ESPECTRO para los módulos de: ocupación, microondas, radiodifusión, cubrimiento y espacios en blanco</t>
  </si>
  <si>
    <t>Adquisición de las licencias</t>
  </si>
  <si>
    <t>Contratar la renovación de licencias de la herramienta VISOR para los módulos de: ocupación, microondas, radiodifusión, punto a punto y punto multipunto</t>
  </si>
  <si>
    <t>Suscribir el licenciamiento del módulo de Análisis y cobertura de AM en la herramienta VISOR DE ESPECTRO</t>
  </si>
  <si>
    <t>Actas suscritas</t>
  </si>
  <si>
    <t>Acta con los requerimientos funcionales o con la aprobación del desarrollo</t>
  </si>
  <si>
    <t>Contratar la suscripción al licenciamiento del módulo de Análisis y cobertura de AM</t>
  </si>
  <si>
    <t>Realizar el soporte técnico, mantenimiento y horas de desarrollo para la herramienta CNABF</t>
  </si>
  <si>
    <t>3 informes con los desarrollos y correcciones a la herramienta del CNABF</t>
  </si>
  <si>
    <t>Contratar el soporte técnico, mantenimiento y horas de desarrollo para la herramienta CNABF</t>
  </si>
  <si>
    <t>5.3.3 Planeación de espectro a largo plazo enfoque mercados servicios y aplicaciones</t>
  </si>
  <si>
    <t>Desarrollar la evaluación y actualización del modelo de medición de los costos de gestión del espectro</t>
  </si>
  <si>
    <t xml:space="preserve">Porcentaje de avance </t>
  </si>
  <si>
    <t>Documento con la actualización de los costos de gestión de espectro</t>
  </si>
  <si>
    <t>Evaluación y actualización del modelo de medición de los costos de gestión del espectro</t>
  </si>
  <si>
    <t>5.3.5 Innovación y gestión del conocimiento</t>
  </si>
  <si>
    <t>Porcentaje de avance</t>
  </si>
  <si>
    <t>Acceso a la base de datos del mercado</t>
  </si>
  <si>
    <t>Desarrollar el estudio de convivencia de las bandas identificadas para el desarrollo de ITS</t>
  </si>
  <si>
    <t>Estudio desarrollado</t>
  </si>
  <si>
    <t>Informe final del estudio</t>
  </si>
  <si>
    <t>Estudio de convivencia de banda</t>
  </si>
  <si>
    <t>Diseñar una metodología para realizar la reorganización del espectro radioeléctrico planificado en la banda de 88 MHz a 108 MHz en Colombia</t>
  </si>
  <si>
    <t>Propuesta de metodología</t>
  </si>
  <si>
    <t>Documento con propuesta de metodología</t>
  </si>
  <si>
    <t>5.3.3 Planeación de espectro a largo plazo enfoque mercados servicios y aplicaciones
5.3.1 Mantener procesos ajustados al marco legal</t>
  </si>
  <si>
    <t>Cantidad de informes de actividades</t>
  </si>
  <si>
    <t>Informes de actividades</t>
  </si>
  <si>
    <t xml:space="preserve">Apoyos para la gestión "Planear el uso eficiente del espectro" </t>
  </si>
  <si>
    <t>Elaborar la propuesta sobre sanbox regulatorios asociados al uso del espectro</t>
  </si>
  <si>
    <t>Propuesta elaborada</t>
  </si>
  <si>
    <t>Documento con la propuesta</t>
  </si>
  <si>
    <t>5.3.1 Mantener procesos ajustados al marco legal</t>
  </si>
  <si>
    <t>Elaborar propuesta de modificación a los parámetros de valoración para el cálculo de la contraprestación por el acceso y uso al espectro para enlaces fijos microondas punto a punto. Implementación de la alternativa seleccionada en el AIN de backhaul</t>
  </si>
  <si>
    <t xml:space="preserve">Documento con la propuesta
</t>
  </si>
  <si>
    <t>Elaborar propuesta para la actualización de los topes de espectro</t>
  </si>
  <si>
    <t>Adelantar la revisión y actualización del Plan Maestro de Gestión de Espectro</t>
  </si>
  <si>
    <t xml:space="preserve">5.3.3 Planeación del espectro a largo plazo con enfoque de mercados, servicios y aplicaciones
5.3.4 Mecanismos flexibles de acceso al espectro </t>
  </si>
  <si>
    <t>Establecer las condiciones de uso del espectro para Sistemas de Transporte Inteligente (ITS)</t>
  </si>
  <si>
    <t>Documento con propuesta</t>
  </si>
  <si>
    <t xml:space="preserve">Establecer las condiciones de uso del espectro para soportar las actividades de misión crítica, protección pública, operaciones de socorro y atención de desastres (PPDR). </t>
  </si>
  <si>
    <t xml:space="preserve">Definir las condiciones de uso del espectro para la implementación de sistemas de muy baja potencia VLP y de potencia estándar SP bajo la modalidad de uso libre en la banda de 6 GHz </t>
  </si>
  <si>
    <t>5.3.3 Planeación del espectro a largo plazo con enfoque de mercados, servicios y aplicaciones</t>
  </si>
  <si>
    <t>Alinear la gestión del espectro con las políticas para el desarrollo de la Inteligencia Artificial en Colombia</t>
  </si>
  <si>
    <t>Actualizar los resultados de la CMR-23 en el Cuadro Nacional de Atribución de Frecuencias (CNABF)</t>
  </si>
  <si>
    <t>Proyecto de resolución elaborada</t>
  </si>
  <si>
    <t>Proyecto de resolución</t>
  </si>
  <si>
    <t>Actualizar la disponiblidad de bandas de frecuencias para el futuro desarrollo de las Telecomunicaciones Móviles Internacionales en Colombia</t>
  </si>
  <si>
    <t>Definir las condiciones de uso de las bandas de espectro para redes privadas. Implementación de la alternativa seleccionada en el AIN de IoT y de transformación digital</t>
  </si>
  <si>
    <t xml:space="preserve">5.3.5.2 Diseñar las estrategias y herramientas para promover la gestión del conocimiento con todos los grupos de interés. </t>
  </si>
  <si>
    <t>Definir una estrategia de gestión del conocimiento para la divulgación de los mecanismos de acceso al espectro y aplicaciones de radiocomunicaciones y levantamiento de nuevas necesidades de espectro. Implementación de la alternativa seleccionada en el AIN de IoT, backhaul, transformación digital y maximización</t>
  </si>
  <si>
    <t>Propuesta de estrategía de gestión del conocimiento</t>
  </si>
  <si>
    <t>Identificar la necesidad de espectro para la futura operación de las estaciones terrenas satelitales de alta (HTS) y muy alta capacidad (VHTS)</t>
  </si>
  <si>
    <t>Identificar acciones para soportar la futura demanda de espectro de sistemas de radio convencional en las bandas VHF y UHF</t>
  </si>
  <si>
    <t>5.3.3 Planeación del espectro a largo plazo con enfoque de mercados, servicios y aplicaciones 
5.3.3.9 Elaborar y adoptar un nuevo Plan Técnico de Televisión (PTTV) con las frecuencias a ser utilizadas posteriores al apagón analógico</t>
  </si>
  <si>
    <t>Establecer la disponibilidad del espectro para el despliegue de nuevas estaciones de TDT del operador nacional público y operadores regionales.</t>
  </si>
  <si>
    <t>Espectro planificado</t>
  </si>
  <si>
    <t>Documento con la relación de los canales radioeléctricos planificados</t>
  </si>
  <si>
    <t xml:space="preserve">Identificar acciones para soportar la futura demanda de espectro por parte de las estaciones del servicio de Radiodifusión sonora – Extensión de la banda FM </t>
  </si>
  <si>
    <t>Propuesta de árbol de problema</t>
  </si>
  <si>
    <t>Documento con árbol de problema</t>
  </si>
  <si>
    <t>5.3.1 Mantener procesos ajustados al
marco legal.
5.3.3 Planeación del espectro a largo plazo con enfoque de mercados, servicios y aplicaciones</t>
  </si>
  <si>
    <t>Modificar el Plan Técnico Nacional de Radiodifusión Sonora en FM para mejorar la eficiencia en la planificación del espectro radioeléctrico</t>
  </si>
  <si>
    <t>1) Documento de diagnóstico
2) Documento de estratégia</t>
  </si>
  <si>
    <t>Documento elaborado</t>
  </si>
  <si>
    <t xml:space="preserve">Documento de estrategia de relacionamiento con grupos de interés y de valor de la ANE </t>
  </si>
  <si>
    <t>8.3%</t>
  </si>
  <si>
    <t>Apoyo a la gestión para la elaboración y divulgación de cursos de espectro</t>
  </si>
  <si>
    <t>Realizar las actividades de planeación y desarrollo del proceso de gestión del conocimiento en línea con el plan de acción 2024</t>
  </si>
  <si>
    <t>Proyecto de I+D+i resultado de la convocatoria para presentar proyectos de CT+I  en temas de interés para la ANE</t>
  </si>
  <si>
    <t>Informe final de proyecto de investigación</t>
  </si>
  <si>
    <t>Desarrollar y/o ejucutar el Plan Maestro de Comunicaciones para divulgación de
logros, resultados e impacto de la Entidad en los grupos de interés</t>
  </si>
  <si>
    <t>Ejecución Plan Maestro de Comunicación de la ANE</t>
  </si>
  <si>
    <t>Apoyo a la gestión para el relacionamiento con interesados
Prestación de servicios para estructuración de la estrategia de comunicaciones externa
Prestación de servicios de logística</t>
  </si>
  <si>
    <t>8.63%</t>
  </si>
  <si>
    <t>Contratos de prestación de servicios</t>
  </si>
  <si>
    <t>Fortalecer el uso y apropiación de las plataformas tecnológicas de la información y las comunicaciones</t>
  </si>
  <si>
    <t>Estrategia de uso y apropiación de TI</t>
  </si>
  <si>
    <t>Implementar y asignar herramienta de 4R</t>
  </si>
  <si>
    <t>Servicios virtuales asignados</t>
  </si>
  <si>
    <t>Numero</t>
  </si>
  <si>
    <t>Reporte de escritorios virtuales implementados y asignados</t>
  </si>
  <si>
    <t>Implementar y asignar escritorios virtuales a colaboradores de la entidad</t>
  </si>
  <si>
    <t>Implmentar servicios de consulta de radicados a través de carpeta ciudadana</t>
  </si>
  <si>
    <t>Servicio implementado</t>
  </si>
  <si>
    <t>Reportes de servicio implementado</t>
  </si>
  <si>
    <t>Habilitar servicio para para consultar radicados a través de la carpeta ciudadana</t>
  </si>
  <si>
    <t>Desarrollar análisis sobre renovaciones de espectro 2024.</t>
  </si>
  <si>
    <t>Documento</t>
  </si>
  <si>
    <t>Determinar lineamientos sobre la toma de deciciones basadas en datos.</t>
  </si>
  <si>
    <t>Documento con estrategia (cultura, analítica y tecnología)</t>
  </si>
  <si>
    <t>0&amp;</t>
  </si>
  <si>
    <t>Desarrollar actividades de prevención y promoción establecidas en el modelo de vigilancia, inspección y control.</t>
  </si>
  <si>
    <t>Fortalecer capacidades para la vigilancia, inspección y control del espectro</t>
  </si>
  <si>
    <t xml:space="preserve">Contratación </t>
  </si>
  <si>
    <t>Contratar las adquisicones planeadas en el PAA</t>
  </si>
  <si>
    <t>Seguimiento PAA</t>
  </si>
  <si>
    <t>Plan Institucional de Archivos - PINAR</t>
  </si>
  <si>
    <t>Implementación actividades PINAR vigencia 2024</t>
  </si>
  <si>
    <t>Informe avance PINAR</t>
  </si>
  <si>
    <t>Contratos prestación de servicios</t>
  </si>
  <si>
    <t>Actividades realizadas</t>
  </si>
  <si>
    <t xml:space="preserve">Evaluación y analisis de las actividades para fortalecer las habilidades blandas vigencia 2024		</t>
  </si>
  <si>
    <t>Fortalecimiento de habilidades blandas de los funcionarios</t>
  </si>
  <si>
    <t>Relación de las actividades de apoyo legal y jurídico al Grupo de Talento Humano</t>
  </si>
  <si>
    <t>Apoyos a la gestión para Talento Humano</t>
  </si>
  <si>
    <t>Plan Anual de Vacantes</t>
  </si>
  <si>
    <t>Ejecutar e informar los avances del PAV</t>
  </si>
  <si>
    <t>Capacitaciones realizadas</t>
  </si>
  <si>
    <t>Seguimiento Plan Anual de vacantes</t>
  </si>
  <si>
    <t>Se definirá cuando se cuente con el Plan en versión final</t>
  </si>
  <si>
    <t>Plan Previsión de Recursos Humanos</t>
  </si>
  <si>
    <t>Ejecutar e informar los avances del PPRH</t>
  </si>
  <si>
    <t>Seguimiento Plan Previsión Recursos Humanos</t>
  </si>
  <si>
    <t>Plan Estratégico Talento Humano</t>
  </si>
  <si>
    <t>Ejecutar e informar los avances del PETH</t>
  </si>
  <si>
    <t>Plan Estratégico implementado</t>
  </si>
  <si>
    <t>Seguimiento Planes asociados al PETH</t>
  </si>
  <si>
    <t>Plan Institucional de Capacitación</t>
  </si>
  <si>
    <t>Ejecutar e informar los avances del PIC</t>
  </si>
  <si>
    <t>Seguimiento al Plan Institucional de Capacitación</t>
  </si>
  <si>
    <t>Plan Bienestar e Incentivos</t>
  </si>
  <si>
    <t>Ejecutar e informar los avances del PBI</t>
  </si>
  <si>
    <t>Actividades de bienestar e Incentivos realizadas</t>
  </si>
  <si>
    <t>Seguimiento al Plan de Bienestar e Incentivos</t>
  </si>
  <si>
    <t>Plan Anual de Trabajo SG-SST</t>
  </si>
  <si>
    <t>Ejecutar e informar los avances del PATSST</t>
  </si>
  <si>
    <t>Actividades del Plan de SST realizadas</t>
  </si>
  <si>
    <t>Seguimiento al Plan del Sistema de Seguridad y Salud en el Trabajo</t>
  </si>
  <si>
    <t>Estrategia de Conflicto de interés ejecutada</t>
  </si>
  <si>
    <t>Ejecutar, cumplir e informar ECI</t>
  </si>
  <si>
    <t>Actividades de conflicto de interés realizadas</t>
  </si>
  <si>
    <t>Seguimiento estrategia conflicto de interes</t>
  </si>
  <si>
    <t>PETI - Plan Estrategico de TI</t>
  </si>
  <si>
    <t>Habilitar capacidades para la automatización de procesos encaminados a la transformación digital</t>
  </si>
  <si>
    <t>Reporte de seguimiento al PETI</t>
  </si>
  <si>
    <t>Servicio de licenciamiento de Power BI Server
Apoyo ArcGIS
Apoyo ArcGIS
Apoyo ArcGIS
Apoyo RPA
Apoyo transversal gobierno digital
Apoyo gestión de procesos y procedimientos TI
Apoyo información y analisis de datos
Apoyo transversal arquitectura empresarial
Apoyo uso y apropiación e información</t>
  </si>
  <si>
    <t>Promover la mejora y modernización de los sistemas de información y herramientas tecnológica</t>
  </si>
  <si>
    <t>Apoyo DBA
Apoyo Infraestructura
Apoyo transversal de sistemas de Información
Apoyo Operación TI
Apoyo conectividad y redes
Apoyo arquitecto de soluciones TI
Adquirir licenciamiento de plataforma para la gestión de procesos, administración de riesgos, indicadores y auditorías.
Renovación soporte y mantenimiento infraestructura de conectividad LAN/WLAN
Herramienta de Gestión de Servicios TIC
Renovación de licenciamiento de gestión remota de dispositivos
Adquisición de servicios para el Sistema de Gestión Empresarial (ERP)
Servicios de licenciamiento para el Sistema de Gestión de Documentos Electrónicos de Archivo - SGDEA
Adquisición de servicios para el Mantenimiento del Centro de Datos y cableado Estructurado
Adquisición de Licenciamiento Comunicaciones Unificadas 
Módulo de Hiperconvergencia</t>
  </si>
  <si>
    <t>Definir de la política de interoperabilidad para la entidad</t>
  </si>
  <si>
    <t>Elaborar la política de interoperabilidad para la entidad</t>
  </si>
  <si>
    <t>Identificar sistemas de información y/o plataformas a interoperar (Mintic , internos, otras partes interesadas?)
Identificar de las fuentes de datos. 
Definir matriz impacto / esfuerzo</t>
  </si>
  <si>
    <t>PESI - Plan Estrategico de Seguridad de la Información</t>
  </si>
  <si>
    <t>Ejecutar el Modelo de Seguridad y Privacidad de la Información - MSPI</t>
  </si>
  <si>
    <t>Reporte avance plan estrategico de seguridad de la información - PESI</t>
  </si>
  <si>
    <t>Instrumento de evaluación del MSPI
Plan estrategico de seguridad de la información - PESI</t>
  </si>
  <si>
    <t>Plan de Tratamiento de Riesgos de Seguridad de la Información</t>
  </si>
  <si>
    <t>Ejecutar el Plan de Tratamiento de Riesgos de Seguridad de la Información y promover la seguridad de la información</t>
  </si>
  <si>
    <t>Reporte avance Plan de Tratamiento de Riesgos de Seguridad de la Información</t>
  </si>
  <si>
    <t>Apoyo seguridad de la Información
Profesional en Gestión de Seguridad Digital y Cibernética
Plan de tratamiento de riesgos de seguridad de la información</t>
  </si>
  <si>
    <t xml:space="preserve">Gestionar acceso a la base de datos de mercado y regulatoria </t>
  </si>
  <si>
    <t>Renovar infraestructura tecnológica para soportar las actividades del modelo de vigilancia, inspección y control</t>
  </si>
  <si>
    <t>número</t>
  </si>
  <si>
    <t>Implementar el plan de trabajo del Grupo de Gestión Administrativa</t>
  </si>
  <si>
    <t>Ejecutar la Fase III de fortalecimiento del Modelo de Operación</t>
  </si>
  <si>
    <t>Procesos diseñados y/o implementados</t>
  </si>
  <si>
    <t>Apoyos a la gestión; Apoyo a Control Interno Implementación mejores Prácticas y capacitaciones</t>
  </si>
  <si>
    <t xml:space="preserve">Realizar el diseño y seguimiento al plan de cierre de brechas del Model Integrado de Planeación y Gestión - MIPG </t>
  </si>
  <si>
    <t>Plan de Cierre de Brechas diseñado y con seguimiento documentado</t>
  </si>
  <si>
    <t>Apoyos a la gestión</t>
  </si>
  <si>
    <t>Certificado expedido</t>
  </si>
  <si>
    <t>Contrato para auditoría externa y medición NSU</t>
  </si>
  <si>
    <t>Realizar el seguimiento de la ejecución de las metas y presupuestos de la Entidad</t>
  </si>
  <si>
    <t>Reporte de seguimiento al PES en ASPA</t>
  </si>
  <si>
    <t>Contrato de apoyo a la gestión</t>
  </si>
  <si>
    <t xml:space="preserve">Revalidar la certificación externa de calidad </t>
  </si>
  <si>
    <t>Identificar las necesidades para los servicios de conectividad del Sistema Nacional de Monitoreo Remoto y de la entidad.</t>
  </si>
  <si>
    <t>1) Documento con los requerimientos para la construcción de labase de datos de interesados
2) Documento de política de manutención de la base de datos</t>
  </si>
  <si>
    <t xml:space="preserve">Documentos de recomendación con parámetros de valoración de espectro </t>
  </si>
  <si>
    <t xml:space="preserve">96%
</t>
  </si>
  <si>
    <t>Plan de trabajo</t>
  </si>
  <si>
    <t>Lider TI</t>
  </si>
  <si>
    <t>Informe de ejecución del plan de trabajo</t>
  </si>
  <si>
    <t>Asesora Jurídica</t>
  </si>
  <si>
    <t>Dar cumplimiento a la política de daño antijuridico</t>
  </si>
  <si>
    <t>Política implementada</t>
  </si>
  <si>
    <t>Informes de seguimiento a la política</t>
  </si>
  <si>
    <t>Informe avance plan de trabajo gestión administrativa</t>
  </si>
  <si>
    <t>Documento de política</t>
  </si>
  <si>
    <t>Propuesta de política al Mintic</t>
  </si>
  <si>
    <t>Consultoria</t>
  </si>
  <si>
    <t>Valor contrato</t>
  </si>
  <si>
    <t>Documento de mejores prácticas para la definición de parámetros de valoración de espectro IMT.</t>
  </si>
  <si>
    <t>Llíder de Gestión del Conocimiento</t>
  </si>
  <si>
    <t>Asesor económico</t>
  </si>
  <si>
    <t>Asesor de Control Interno</t>
  </si>
  <si>
    <t>Líder de comunicaciones</t>
  </si>
  <si>
    <t>Coordinadora Grupo de Gestión Financiera</t>
  </si>
  <si>
    <t>Coordinadora Grupo de Gestión Administrativa</t>
  </si>
  <si>
    <t>Coordinadora de Talento Humano</t>
  </si>
  <si>
    <t>Asesor de Planeación</t>
  </si>
  <si>
    <t>Gestionar la disponibilidad de la infraestructura técnica de monitoreo</t>
  </si>
  <si>
    <r>
      <t>Plan de trabajo y avances del mismo.</t>
    </r>
    <r>
      <rPr>
        <strike/>
        <sz val="18"/>
        <rFont val="Century Gothic"/>
        <family val="2"/>
      </rPr>
      <t xml:space="preserve">
</t>
    </r>
  </si>
  <si>
    <t>Gestionar el uso de espacios para la instalación de la infraestructura técnica de monitoreo.</t>
  </si>
  <si>
    <t>Plan de trabajo y avances del mismo.</t>
  </si>
  <si>
    <t>Desarrollar el plan de trabajo del modelo de vigilancia, inspección y control.</t>
  </si>
  <si>
    <r>
      <rPr>
        <strike/>
        <sz val="18"/>
        <rFont val="Century Gothic"/>
        <family val="1"/>
      </rPr>
      <t xml:space="preserve">
</t>
    </r>
    <r>
      <rPr>
        <sz val="18"/>
        <rFont val="Century Gothic"/>
        <family val="1"/>
      </rPr>
      <t>100%</t>
    </r>
  </si>
  <si>
    <t>Actividades del plan de trabajo del Modelo de Vigilancia, Inspección y Control.</t>
  </si>
  <si>
    <t>Plan de trabajo, en conjunto con TI</t>
  </si>
  <si>
    <r>
      <rPr>
        <b/>
        <sz val="14"/>
        <color theme="1"/>
        <rFont val="Century Gothic"/>
        <family val="2"/>
      </rPr>
      <t xml:space="preserve">1. </t>
    </r>
    <r>
      <rPr>
        <sz val="14"/>
        <color theme="1"/>
        <rFont val="Century Gothic"/>
        <family val="2"/>
      </rPr>
      <t>Servicios de conectividad del Sistema Nacional de Monitoreo Remoto.</t>
    </r>
  </si>
  <si>
    <t>Certificado de 
capacitaciones recibidas</t>
  </si>
  <si>
    <r>
      <rPr>
        <b/>
        <sz val="14"/>
        <color theme="1"/>
        <rFont val="Century Gothic"/>
        <family val="2"/>
      </rPr>
      <t xml:space="preserve">1. </t>
    </r>
    <r>
      <rPr>
        <sz val="14"/>
        <color theme="1"/>
        <rFont val="Century Gothic"/>
        <family val="2"/>
      </rPr>
      <t>Fortalecimiento de capacidades para la vigilancia, inspección y control del espectro</t>
    </r>
  </si>
  <si>
    <t>Talleres desarrollados</t>
  </si>
  <si>
    <r>
      <rPr>
        <b/>
        <sz val="14"/>
        <color theme="1"/>
        <rFont val="Century Gothic"/>
        <family val="2"/>
      </rPr>
      <t>1</t>
    </r>
    <r>
      <rPr>
        <sz val="14"/>
        <color theme="1"/>
        <rFont val="Century Gothic"/>
        <family val="2"/>
      </rPr>
      <t>. Promoción de actividades eficientes para el desarrollo integral del modelo de vigilancia, inspección y control para prevenir infracciones y promover el autocontrol en los proveedores de redes y servicios de telecomunicaciones frente al uso del espectro radioeléctrico</t>
    </r>
  </si>
  <si>
    <t>Fortalecer la recolección de la información  y cadena de custodia.</t>
  </si>
  <si>
    <t>1. Herramienta de apoyo para laboratorio forense</t>
  </si>
  <si>
    <t xml:space="preserve">Fortalecer los lineamientos de la infraestructura técnica de monitoreo. </t>
  </si>
  <si>
    <t>Documento de lineamientos técnicos</t>
  </si>
  <si>
    <t>Establecer lineamientos para individualizar al presunto infractor por uso no autorizado del espectro radioeléctrico. (Buenas practicas para personal ANE)</t>
  </si>
  <si>
    <t>Identificar oportunidades producto de aplicar técnicas de analítica de datos</t>
  </si>
  <si>
    <t>Documento que contenga la evaluación de alternativas para aplicar técnicas de analítica de datos a la información recolectada por parte de la  Subdirección de Vigilancia y Control.</t>
  </si>
  <si>
    <t>Elaborar análisis multidisciplinar de las causas de la clandestinidad y recomendaciones para su prevención y mitigación</t>
  </si>
  <si>
    <t>Documento que contenga el análisis multidisciplinar de las causas de la clandestinidad y recomendaciones para su prevención y mitigación</t>
  </si>
  <si>
    <r>
      <rPr>
        <b/>
        <sz val="14"/>
        <color theme="1"/>
        <rFont val="Century Gothic"/>
        <family val="2"/>
      </rPr>
      <t xml:space="preserve">1. </t>
    </r>
    <r>
      <rPr>
        <sz val="14"/>
        <color theme="1"/>
        <rFont val="Century Gothic"/>
        <family val="2"/>
      </rPr>
      <t xml:space="preserve">Calibración de Equipos portatiles y sondas utilizados para la medición de campos electromagneticos NARDA
</t>
    </r>
    <r>
      <rPr>
        <b/>
        <sz val="14"/>
        <color theme="1"/>
        <rFont val="Century Gothic"/>
        <family val="2"/>
      </rPr>
      <t>2</t>
    </r>
    <r>
      <rPr>
        <sz val="14"/>
        <color theme="1"/>
        <rFont val="Century Gothic"/>
        <family val="2"/>
      </rPr>
      <t xml:space="preserve">. Calibración de Equipo portatil ANRITSU
</t>
    </r>
    <r>
      <rPr>
        <b/>
        <sz val="14"/>
        <color theme="1"/>
        <rFont val="Century Gothic"/>
        <family val="2"/>
      </rPr>
      <t xml:space="preserve">3. </t>
    </r>
    <r>
      <rPr>
        <sz val="14"/>
        <color theme="1"/>
        <rFont val="Century Gothic"/>
        <family val="2"/>
      </rPr>
      <t xml:space="preserve">Contratar servicios para apoyo técnico, las mejoras preventivas y correctivas del hardware y software del “Sistema de Monitoreo de Radiaciones No Ionizantes”.
</t>
    </r>
    <r>
      <rPr>
        <b/>
        <sz val="14"/>
        <color theme="1"/>
        <rFont val="Century Gothic"/>
        <family val="2"/>
      </rPr>
      <t>4.</t>
    </r>
    <r>
      <rPr>
        <sz val="14"/>
        <color theme="1"/>
        <rFont val="Century Gothic"/>
        <family val="2"/>
      </rPr>
      <t xml:space="preserve"> Servicios de mantenimiento a equipos portatiles de monitoreo de espectro.
</t>
    </r>
    <r>
      <rPr>
        <b/>
        <sz val="14"/>
        <color theme="1"/>
        <rFont val="Century Gothic"/>
        <family val="2"/>
      </rPr>
      <t>5.</t>
    </r>
    <r>
      <rPr>
        <sz val="14"/>
        <color theme="1"/>
        <rFont val="Century Gothic"/>
        <family val="2"/>
      </rPr>
      <t xml:space="preserve"> Servicios de Apoyo técnico y logístico para la renovación de estaciones de monitoreo de espectro.
</t>
    </r>
    <r>
      <rPr>
        <b/>
        <sz val="14"/>
        <color theme="1"/>
        <rFont val="Century Gothic"/>
        <family val="2"/>
      </rPr>
      <t>6.</t>
    </r>
    <r>
      <rPr>
        <sz val="14"/>
        <color theme="1"/>
        <rFont val="Century Gothic"/>
        <family val="2"/>
      </rPr>
      <t xml:space="preserve"> Contratar servicios para desarrollos adaptativos,  evolutivos y correctivos del Sistema de Monitoreo TDT incluyendo el servidor.
</t>
    </r>
    <r>
      <rPr>
        <b/>
        <sz val="14"/>
        <color theme="1"/>
        <rFont val="Century Gothic"/>
        <family val="2"/>
      </rPr>
      <t>7</t>
    </r>
    <r>
      <rPr>
        <sz val="14"/>
        <color theme="1"/>
        <rFont val="Century Gothic"/>
        <family val="2"/>
      </rPr>
      <t xml:space="preserve">. Conservación de infraestructura pasiva necesaria para el funcionamiento de las EMR de Funza Sistema Nacional de Monitoreo (Mantenimiento).
</t>
    </r>
    <r>
      <rPr>
        <b/>
        <sz val="14"/>
        <color theme="1"/>
        <rFont val="Century Gothic"/>
        <family val="2"/>
      </rPr>
      <t>8.</t>
    </r>
    <r>
      <rPr>
        <sz val="14"/>
        <color theme="1"/>
        <rFont val="Century Gothic"/>
        <family val="2"/>
      </rPr>
      <t xml:space="preserve"> Fortalecimiento de la infraestructura de vigilancia e inspección del espectro radioeléctrico - Comando General</t>
    </r>
  </si>
  <si>
    <r>
      <rPr>
        <b/>
        <sz val="14"/>
        <color theme="1"/>
        <rFont val="Century Gothic"/>
        <family val="2"/>
      </rPr>
      <t xml:space="preserve">1. </t>
    </r>
    <r>
      <rPr>
        <sz val="14"/>
        <color theme="1"/>
        <rFont val="Century Gothic"/>
        <family val="2"/>
      </rPr>
      <t xml:space="preserve">Compra de equipos y antenas para el reemplazo de estación movil que componen el Sistema Nacional de Monitoreo Remoto o Actualización de Estaciones de Monitoreo.
</t>
    </r>
    <r>
      <rPr>
        <b/>
        <sz val="14"/>
        <color theme="1"/>
        <rFont val="Century Gothic"/>
        <family val="2"/>
      </rPr>
      <t xml:space="preserve">2. </t>
    </r>
    <r>
      <rPr>
        <sz val="14"/>
        <color theme="1"/>
        <rFont val="Century Gothic"/>
        <family val="2"/>
      </rPr>
      <t xml:space="preserve">Compra o alquiler de equipos y antenas para la vigilancia, inspección y control de las señales de tecnología 5G.
</t>
    </r>
    <r>
      <rPr>
        <b/>
        <sz val="14"/>
        <color theme="1"/>
        <rFont val="Century Gothic"/>
        <family val="2"/>
      </rPr>
      <t>3.</t>
    </r>
    <r>
      <rPr>
        <sz val="14"/>
        <color theme="1"/>
        <rFont val="Century Gothic"/>
        <family val="2"/>
      </rPr>
      <t xml:space="preserve"> Compra de equipos para la inspección de infraestructura de monitoreo</t>
    </r>
  </si>
  <si>
    <r>
      <rPr>
        <b/>
        <sz val="14"/>
        <color theme="1"/>
        <rFont val="Century Gothic"/>
        <family val="2"/>
      </rPr>
      <t xml:space="preserve">1. </t>
    </r>
    <r>
      <rPr>
        <sz val="14"/>
        <color theme="1"/>
        <rFont val="Century Gothic"/>
        <family val="2"/>
      </rPr>
      <t xml:space="preserve">Presupuesto de traslados para visitas misionales de inspección y control.
</t>
    </r>
    <r>
      <rPr>
        <b/>
        <sz val="14"/>
        <color theme="1"/>
        <rFont val="Century Gothic"/>
        <family val="2"/>
      </rPr>
      <t>2.</t>
    </r>
    <r>
      <rPr>
        <sz val="14"/>
        <color theme="1"/>
        <rFont val="Century Gothic"/>
        <family val="2"/>
      </rPr>
      <t xml:space="preserve"> Presupuesto de traslados para visitas misionales de vigilancia.
</t>
    </r>
    <r>
      <rPr>
        <b/>
        <sz val="14"/>
        <color theme="1"/>
        <rFont val="Century Gothic"/>
        <family val="2"/>
      </rPr>
      <t>3</t>
    </r>
    <r>
      <rPr>
        <sz val="14"/>
        <color theme="1"/>
        <rFont val="Century Gothic"/>
        <family val="2"/>
      </rPr>
      <t xml:space="preserve">. Presupuesto de traslados para visitas de revisión de infraestructura de monitoreo
</t>
    </r>
    <r>
      <rPr>
        <b/>
        <sz val="14"/>
        <color theme="1"/>
        <rFont val="Century Gothic"/>
        <family val="2"/>
      </rPr>
      <t>4.</t>
    </r>
    <r>
      <rPr>
        <sz val="14"/>
        <color theme="1"/>
        <rFont val="Century Gothic"/>
        <family val="2"/>
      </rPr>
      <t xml:space="preserve"> Presupuesto apoyos para la gestión "Ejecutar las estrategias establecidas en el Modelo de Vigilancia, Inspección y Control del espectro".
</t>
    </r>
    <r>
      <rPr>
        <b/>
        <sz val="14"/>
        <color theme="1"/>
        <rFont val="Century Gothic"/>
        <family val="2"/>
      </rPr>
      <t>5.</t>
    </r>
    <r>
      <rPr>
        <sz val="14"/>
        <color theme="1"/>
        <rFont val="Century Gothic"/>
        <family val="2"/>
      </rPr>
      <t xml:space="preserve"> Presupuesto para amparar gastos de viaje y transporte terrestre de visitas misionales de vigilancia, inspección y control</t>
    </r>
  </si>
  <si>
    <t>Proponer nuevos mecanismos para la gestión eficiente del espectro y optimizar los existentes a partir de las mejores prácticas internacionales</t>
  </si>
  <si>
    <t>Continuar con la implementación de la transformación digital de la entidad como herramienta para el mejoramiento continuo</t>
  </si>
  <si>
    <t xml:space="preserve">Conocer y articular las necesidades de las partes interesadas con los productos generados por la entidad en el marco de la política de espectro </t>
  </si>
  <si>
    <t>Objetivo Estratégico Institucional</t>
  </si>
  <si>
    <t>GPE-01</t>
  </si>
  <si>
    <t>GPE-02</t>
  </si>
  <si>
    <t>GPE-03</t>
  </si>
  <si>
    <t>GPE-04</t>
  </si>
  <si>
    <t>GPE-05</t>
  </si>
  <si>
    <t>GPE-06</t>
  </si>
  <si>
    <t>GPE-07</t>
  </si>
  <si>
    <t>GPE-08</t>
  </si>
  <si>
    <t>GPE-09</t>
  </si>
  <si>
    <t>GPE-10</t>
  </si>
  <si>
    <t>GPE-11</t>
  </si>
  <si>
    <t>GPE-12</t>
  </si>
  <si>
    <t>GPE-13</t>
  </si>
  <si>
    <t>GPE-14</t>
  </si>
  <si>
    <t>GPE-15</t>
  </si>
  <si>
    <t>GPE-16</t>
  </si>
  <si>
    <t>GPE-17</t>
  </si>
  <si>
    <t>GPE-18</t>
  </si>
  <si>
    <t>GPE-19</t>
  </si>
  <si>
    <t>GPE-20</t>
  </si>
  <si>
    <t>GPE-21</t>
  </si>
  <si>
    <t>GPE-22</t>
  </si>
  <si>
    <t>GPE-23</t>
  </si>
  <si>
    <t>GPE-24</t>
  </si>
  <si>
    <t>GPE-25</t>
  </si>
  <si>
    <t>GPE-26</t>
  </si>
  <si>
    <t>GPE-27</t>
  </si>
  <si>
    <t>Introducción</t>
  </si>
  <si>
    <t>VyC-01</t>
  </si>
  <si>
    <t>VyC-02</t>
  </si>
  <si>
    <t>VyC-03</t>
  </si>
  <si>
    <t>VyC-04</t>
  </si>
  <si>
    <t>VyC-05</t>
  </si>
  <si>
    <t>VyC-06</t>
  </si>
  <si>
    <t>VyC-07</t>
  </si>
  <si>
    <t>VyC-08</t>
  </si>
  <si>
    <t>VyC-09</t>
  </si>
  <si>
    <t>VyC-10</t>
  </si>
  <si>
    <t>VyC-11</t>
  </si>
  <si>
    <t>VyC-12</t>
  </si>
  <si>
    <t>Implementar el nuevo modelo de vigilancia y control como una herramienta para promover el uso adecuado del espectro</t>
  </si>
  <si>
    <t>Misión</t>
  </si>
  <si>
    <t>Visión</t>
  </si>
  <si>
    <t>Alineación Estratégica</t>
  </si>
  <si>
    <t>GC-01</t>
  </si>
  <si>
    <t>GC-02</t>
  </si>
  <si>
    <t>GC-03</t>
  </si>
  <si>
    <t>GC-04</t>
  </si>
  <si>
    <t>GC-05</t>
  </si>
  <si>
    <t>GC-06</t>
  </si>
  <si>
    <t>GC-07</t>
  </si>
  <si>
    <t>GC-08</t>
  </si>
  <si>
    <t xml:space="preserve">Realizar el dignóstico y formular la estrategia para la iniciativa de centralización del conocimiento explícito de la ANE </t>
  </si>
  <si>
    <t>Implementar los proyectos de I+D+i resultado de la convocatoria 2023 para presentar proyectos de CT+I  en temas de interés para la ANE</t>
  </si>
  <si>
    <r>
      <rPr>
        <strike/>
        <sz val="14"/>
        <color theme="1"/>
        <rFont val="Century Gothic"/>
        <family val="1"/>
      </rPr>
      <t xml:space="preserve">
</t>
    </r>
    <r>
      <rPr>
        <sz val="14"/>
        <color theme="1"/>
        <rFont val="Century Gothic"/>
        <family val="1"/>
      </rPr>
      <t xml:space="preserve">Avance del Plan de Trabajo </t>
    </r>
  </si>
  <si>
    <t>Diseñar e implementar la estrategia de relacionamiento con grupos de interés y de  valor</t>
  </si>
  <si>
    <t>Formular los lineamientos para la implementación de la base de datos de partes interesadas con el apoyo de TI</t>
  </si>
  <si>
    <t xml:space="preserve">Documento de mejores prácticas  </t>
  </si>
  <si>
    <t>TR-01</t>
  </si>
  <si>
    <t>TR-02</t>
  </si>
  <si>
    <t>TR-03</t>
  </si>
  <si>
    <t>TR-04</t>
  </si>
  <si>
    <t>TR-05</t>
  </si>
  <si>
    <t>TR-06</t>
  </si>
  <si>
    <t>TR-07</t>
  </si>
  <si>
    <t>TR-08</t>
  </si>
  <si>
    <t>TR-09</t>
  </si>
  <si>
    <t>TR-10</t>
  </si>
  <si>
    <t>TR-11</t>
  </si>
  <si>
    <t>TR-12</t>
  </si>
  <si>
    <t>TR-13</t>
  </si>
  <si>
    <t>TR-14</t>
  </si>
  <si>
    <t xml:space="preserve">Principios </t>
  </si>
  <si>
    <t>Valores</t>
  </si>
  <si>
    <t>Misón, Visión, Principios y Valores</t>
  </si>
  <si>
    <r>
      <t xml:space="preserve">a. </t>
    </r>
    <r>
      <rPr>
        <b/>
        <sz val="18"/>
        <color theme="1"/>
        <rFont val="Aldana"/>
      </rPr>
      <t>Honestidad:</t>
    </r>
    <r>
      <rPr>
        <sz val="18"/>
        <color theme="1"/>
        <rFont val="Aldana"/>
      </rPr>
      <t xml:space="preserve"> Actúo siempre con fundamento en la verdad, cumpliendo mis deberes con transparencia y rectitud, y siempre favoreciendo el interés general.
b. </t>
    </r>
    <r>
      <rPr>
        <b/>
        <sz val="18"/>
        <color theme="1"/>
        <rFont val="Aldana"/>
      </rPr>
      <t>Respeto:</t>
    </r>
    <r>
      <rPr>
        <sz val="18"/>
        <color theme="1"/>
        <rFont val="Aldana"/>
      </rPr>
      <t xml:space="preserve"> Reconozco, valoro y trato de manera digna a todas las personas, con sus virtudes y defectos, sin importar su labor, su procedencia, títulos o cualquier otra condición.
c. </t>
    </r>
    <r>
      <rPr>
        <b/>
        <sz val="18"/>
        <color theme="1"/>
        <rFont val="Aldana"/>
      </rPr>
      <t>Compromiso</t>
    </r>
    <r>
      <rPr>
        <sz val="18"/>
        <color theme="1"/>
        <rFont val="Aldana"/>
      </rPr>
      <t xml:space="preserve">: Soy consciente de la importancia de mi rol como servidor público y estoy en disposición permanente para comprender y resolver las necesidades de las personas con las que me relaciono en mis labores cotidianas, buscando siempre mejorar su bienestar.
d. </t>
    </r>
    <r>
      <rPr>
        <b/>
        <sz val="18"/>
        <color theme="1"/>
        <rFont val="Aldana"/>
      </rPr>
      <t>Diligencia</t>
    </r>
    <r>
      <rPr>
        <sz val="18"/>
        <color theme="1"/>
        <rFont val="Aldana"/>
      </rPr>
      <t xml:space="preserve">: Cumplo con los deberes, funciones y responsabilidades asignadas a mi cargo de la mejor manera posible, con atención, prontitud, destreza, y
eficiencia, para así optimizar el uso de los recursos del Estado.
e. </t>
    </r>
    <r>
      <rPr>
        <b/>
        <sz val="18"/>
        <color theme="1"/>
        <rFont val="Aldana"/>
      </rPr>
      <t>Justicia</t>
    </r>
    <r>
      <rPr>
        <sz val="18"/>
        <color theme="1"/>
        <rFont val="Aldana"/>
      </rPr>
      <t>: Actúo con imparcialidad garantizando los derechos de las personas, con equidad, igualdad y sin discriminación.</t>
    </r>
  </si>
  <si>
    <r>
      <t xml:space="preserve">a  Actuamos con </t>
    </r>
    <r>
      <rPr>
        <b/>
        <sz val="18"/>
        <color theme="1"/>
        <rFont val="Aldana"/>
      </rPr>
      <t xml:space="preserve">rectitud, honestidad, comunicamos lo que hacemos y facilitamos el acceso a la información. </t>
    </r>
    <r>
      <rPr>
        <sz val="18"/>
        <color theme="1"/>
        <rFont val="Aldana"/>
      </rPr>
      <t xml:space="preserve">Hacemos uso adecuado y óptimo de los recursos.
b. Controlamos nuestro trabajo, </t>
    </r>
    <r>
      <rPr>
        <b/>
        <sz val="18"/>
        <color theme="2" tint="-0.89999084444715716"/>
        <rFont val="Aldana"/>
      </rPr>
      <t>detectando desviaciones y efectuando correctivos</t>
    </r>
    <r>
      <rPr>
        <sz val="18"/>
        <color theme="1"/>
        <rFont val="Aldana"/>
      </rPr>
      <t xml:space="preserve">, lo que evidencia que el autocontrol es inherente a nuestras actuaciones y decisiones y a las tareas de todos.
c. </t>
    </r>
    <r>
      <rPr>
        <b/>
        <sz val="18"/>
        <color theme="2" tint="-0.89999084444715716"/>
        <rFont val="Aldana"/>
      </rPr>
      <t>Satisfacemos las necesidades y expectativas de nuestros clientes;</t>
    </r>
    <r>
      <rPr>
        <sz val="18"/>
        <color theme="1"/>
        <rFont val="Aldana"/>
      </rPr>
      <t xml:space="preserve"> promovemos el mejoramiento continuo a través del trabajo basado en procesos y el cumplimiento de las normas.</t>
    </r>
  </si>
  <si>
    <t>Teniendo en cuenta lo anterior la ANE tiene la siguiente alineación estratégica con el PND “Colombia Potencia Mundial de la Vida”:</t>
  </si>
  <si>
    <t>El Plan Nacional de Desarrollo (PND) 2022 - 2026 “Colombia Potencia Mundial de la Vida” se compone de cinco transformaciones : (a) ordenamiento del territorio alrededor del agua, (b) seguridad humana y justicia social, (c) derecho humano a la alimentación, (d) internacionalización, economía productiva para la vida y acción climática, y (e) convergencia regional; cada una de ellas se desengloba en catalizadores y estos a su vez en componentes.</t>
  </si>
  <si>
    <t>Transformación</t>
  </si>
  <si>
    <t>Catalizador y Componente</t>
  </si>
  <si>
    <t>Seguridad humana y justicia social</t>
  </si>
  <si>
    <t>Derecho humano a la alimentación</t>
  </si>
  <si>
    <t xml:space="preserve">Convergencia regional </t>
  </si>
  <si>
    <t>Transformación del sector agropecuario para producir más y mejores alimentos
• Extensión tecnológica a pequeños productores</t>
  </si>
  <si>
    <t>Cadenas de suministro eficientes, digitales y tecnificadas para potenciar el campo colombiano
• Uso de tecnologías emergentes en comercialización y cadenas logísticas</t>
  </si>
  <si>
    <t>Economía productiva a través de la reindustrialización y la bioeconomía - Reindustrialización: hacia una economía del conocimiento, incluyente y sostenible
• Impulso a la industria de las tecnologías de la información (TI)</t>
  </si>
  <si>
    <t>Economía productiva a través de la reindustrialización y la bioeconomía - Reindustrialización en actividades conducentes a la sociedad del Conocimiento
• Institucionalidad en temas espaciales</t>
  </si>
  <si>
    <t>Fortalecimiento institucional como motor de cambio para recuperar la confianza de la ciudadanía y para el fortalecimiento del vínculo Estado – Ciudadanía
• Entidades públicas territoriales y nacionales fortalecidas
• Gobierno digital para la gente</t>
  </si>
  <si>
    <t>PLAN ESTRATÉGICO SECTORIAL - PES</t>
  </si>
  <si>
    <t>Iniciativa PES</t>
  </si>
  <si>
    <t>Estrategia ANE</t>
  </si>
  <si>
    <r>
      <rPr>
        <b/>
        <sz val="14"/>
        <color theme="1"/>
        <rFont val="Aldana"/>
      </rPr>
      <t>Gestión integral de espectro para el incremento del bienestar socia</t>
    </r>
    <r>
      <rPr>
        <sz val="14"/>
        <color theme="1"/>
        <rFont val="Aldana"/>
      </rPr>
      <t>l: el objetivo de esta iniciativa es 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r>
  </si>
  <si>
    <r>
      <t xml:space="preserve">o	</t>
    </r>
    <r>
      <rPr>
        <b/>
        <sz val="14"/>
        <color theme="1"/>
        <rFont val="Aldana"/>
      </rPr>
      <t>Espectro para el desarrollo del país :</t>
    </r>
    <r>
      <rPr>
        <sz val="14"/>
        <color theme="1"/>
        <rFont val="Aldana"/>
      </rPr>
      <t xml:space="preserve"> cuyo fin es diseñar y formular propuestas, planes y programas para la administración del espectro mediante la planeación y asesoría técnica, contribuyendo con la disponibilidad de dicho recurso para los servicios de radiocomunicaciones; sus productos son: a) Documentos con la actualización anual del Plan Maestro de Gestión de Espectro, b) Planes técnicos de radiodifusión sonora actualizados y c) Documentos con propuestas para definición de posiciones de Colombia en temas de espectro</t>
    </r>
  </si>
  <si>
    <r>
      <t xml:space="preserve">o	</t>
    </r>
    <r>
      <rPr>
        <b/>
        <sz val="14"/>
        <color theme="1"/>
        <rFont val="Aldana"/>
      </rPr>
      <t>Implementación y ejecución del Modelo de Vigilancia, Inspección y Control del Espectro Radioeléctrico,</t>
    </r>
    <r>
      <rPr>
        <sz val="14"/>
        <color theme="1"/>
        <rFont val="Aldana"/>
      </rPr>
      <t xml:space="preserve"> que tiene por objeto implementar acciones para llevar a cabo el ejercicio de la inspección, vigilancia y control del espectro radioeléctrico superando las restricciones técnicas, tecnológicas, jurídicas, administrativas y socioeconómicas para prestar un servicio más eficiente a la sociedad; este entregará el producto: Documentos de implementación y ejecución del Modelo de Inspección, vigilancia y Control</t>
    </r>
  </si>
  <si>
    <t>Estrategia</t>
  </si>
  <si>
    <r>
      <t xml:space="preserve">o	</t>
    </r>
    <r>
      <rPr>
        <b/>
        <sz val="14"/>
        <color theme="1"/>
        <rFont val="Aldana"/>
      </rPr>
      <t>Gestión de la investigación, innovación y divulgación del conocimiento en espectro radioeléctrico</t>
    </r>
    <r>
      <rPr>
        <sz val="14"/>
        <color theme="1"/>
        <rFont val="Aldana"/>
      </rPr>
      <t xml:space="preserve"> con el objetivo de generar, gestionar y divulgar el conocimiento de la entidad, impulsando proyectos de investigación, desarrollo e innovación y desarrollando estrategias que faciliten la gestión y apropiación del conocimiento por parte de los grupos de interés identificados en el proceso, está compuesto por el producto “Documentos de gestión del conocimiento”.</t>
    </r>
  </si>
  <si>
    <r>
      <t xml:space="preserve">•	</t>
    </r>
    <r>
      <rPr>
        <b/>
        <sz val="14"/>
        <color theme="1"/>
        <rFont val="Aldana"/>
      </rPr>
      <t xml:space="preserve">Fortalecimiento del sistema de gestión y de desempeño institucional </t>
    </r>
    <r>
      <rPr>
        <sz val="14"/>
        <color theme="1"/>
        <rFont val="Aldana"/>
      </rPr>
      <t>: que tiene por objeto ejecutar las actividades necesarias para la actualización, desarrollo y evaluación del sistema de gestión y de desempeño institucional contempladas  en  el  marco  de  las  políticas    del  Modelo  Integrado  de Planeación y Gestión – MIPG;</t>
    </r>
  </si>
  <si>
    <r>
      <rPr>
        <b/>
        <sz val="14"/>
        <color theme="1"/>
        <rFont val="Aldana"/>
      </rPr>
      <t xml:space="preserve">Fortalecimiento del Sistema Integrado de Planeación y Gestión de la entidad: </t>
    </r>
    <r>
      <rPr>
        <sz val="14"/>
        <color theme="1"/>
        <rFont val="Aldana"/>
      </rPr>
      <t xml:space="preserve"> que tiene como fin potencializar las capacidades del talento humano para el desarrollo de las funciones de la entidad, tecnológicas para soportar los procesos de la ANE de manera eficiente y optima; y del sistema de gestión para fortalecer el sistema de control y de calidad; este estará conformado por los productos: a) Informe de actividades de PETIC del periodo y b) Informe de actividades del plan de mejora del sistema integrado de gestión.</t>
    </r>
  </si>
  <si>
    <t>Anexo_01</t>
  </si>
  <si>
    <t>Anexo_02</t>
  </si>
  <si>
    <t>Anexo_03</t>
  </si>
  <si>
    <t>Anexo_04</t>
  </si>
  <si>
    <t>Anexo_05</t>
  </si>
  <si>
    <t>Anexo_06</t>
  </si>
  <si>
    <t>Anexo_07</t>
  </si>
  <si>
    <t>Anexo_08</t>
  </si>
  <si>
    <t>Anexo_09</t>
  </si>
  <si>
    <t>Anexo_10</t>
  </si>
  <si>
    <t>Anexo_11</t>
  </si>
  <si>
    <t>Anexo_12</t>
  </si>
  <si>
    <t>Anexo_13</t>
  </si>
  <si>
    <t>Anexo_14</t>
  </si>
  <si>
    <t>Administrar de manera eficiente el espectro radioeléctrico por medio de la planeación, atribución, vigilancia y control del mismo; la generación y divulgación del conocimiento; la gestión internacional y el relacionamiento con los grupos de interés, a través de un equipo humano competente y de herramientas tecnológicas idóneas.</t>
  </si>
  <si>
    <t>Ser reconocida en el 2026 por su contribución en la conectividad y transformación digital del país a través de la gestión técnica del espectro, generando bienestar social.</t>
  </si>
  <si>
    <t>Meta</t>
  </si>
  <si>
    <t>Realizar los infomes financieros requeridos por entes externos y alta dirección</t>
  </si>
  <si>
    <t>informes financieros realizados</t>
  </si>
  <si>
    <t>Informes financieros</t>
  </si>
  <si>
    <t>Fortalecer las habilidades blandas del talento humano</t>
  </si>
  <si>
    <t>Gestionar las necesidades relacionadas con Talento Humano  en materia de rediseño institucional</t>
  </si>
  <si>
    <t>Revisiones legales y jurídicas de TH en temas de rediseño institucional realizadas</t>
  </si>
  <si>
    <t>Informe elaborado</t>
  </si>
  <si>
    <t>Capacitaciones recibidas</t>
  </si>
  <si>
    <t>Informe entregado</t>
  </si>
  <si>
    <t>Indicador</t>
  </si>
  <si>
    <t>Fortalecer institucionalmente a la Agencia para soportar de manera ágil y eficiente su misión</t>
  </si>
  <si>
    <t>Ejecución del Pinar</t>
  </si>
  <si>
    <t>Ejecución del PAA</t>
  </si>
  <si>
    <t>Presupuesto ejecutado de TH</t>
  </si>
  <si>
    <t>PETI ejecutado</t>
  </si>
  <si>
    <t>Plan de Tratamiento de Riesgos de Seguridad de la Información ejecutado</t>
  </si>
  <si>
    <r>
      <t>S</t>
    </r>
    <r>
      <rPr>
        <sz val="14"/>
        <color theme="1"/>
        <rFont val="Calibri (Cuerpo)"/>
      </rPr>
      <t>uscripción a la base de datos</t>
    </r>
  </si>
  <si>
    <r>
      <rPr>
        <sz val="14"/>
        <color theme="1"/>
        <rFont val="Calibri (Cuerpo)"/>
      </rPr>
      <t>Diseñar</t>
    </r>
    <r>
      <rPr>
        <sz val="14"/>
        <color theme="1"/>
        <rFont val="Calibri"/>
        <family val="2"/>
        <scheme val="minor"/>
      </rPr>
      <t xml:space="preserve"> la nueva  Política de Espectro</t>
    </r>
    <r>
      <rPr>
        <sz val="14"/>
        <color rgb="FFFF0000"/>
        <rFont val="Calibri (Cuerpo)"/>
      </rPr>
      <t xml:space="preserve"> </t>
    </r>
  </si>
  <si>
    <r>
      <rPr>
        <sz val="14"/>
        <color theme="1"/>
        <rFont val="Calibri (Cuerpo)"/>
      </rPr>
      <t xml:space="preserve">Realizar el </t>
    </r>
    <r>
      <rPr>
        <sz val="14"/>
        <color theme="1"/>
        <rFont val="Calibri"/>
        <family val="2"/>
        <scheme val="minor"/>
      </rPr>
      <t>análisis técnico de los servicios de radiocomunicaciones y estudios del PMGE</t>
    </r>
  </si>
  <si>
    <t>Plan Anual de Adquisiciones</t>
  </si>
  <si>
    <t>Gestión Administrativa</t>
  </si>
  <si>
    <t>Programa de Transparencia y Etica Pública</t>
  </si>
  <si>
    <t>Ejecutar el Programa de Transparencia y Etica Pública</t>
  </si>
  <si>
    <t>Cumplimiento actividades del Programa</t>
  </si>
  <si>
    <t>Reporte de cumplimiento</t>
  </si>
  <si>
    <t>N.A</t>
  </si>
  <si>
    <t>Subdirección de Gestión y Planeación Técnica del Espectro</t>
  </si>
  <si>
    <t>Subdirección  de Vigilancia y Control</t>
  </si>
  <si>
    <t>Subdirección  de Vigilancia y Control / TI</t>
  </si>
  <si>
    <t>Licencias</t>
  </si>
  <si>
    <t>DG- Planeación</t>
  </si>
  <si>
    <r>
      <t>Espectro para el desarrollo del país.</t>
    </r>
    <r>
      <rPr>
        <sz val="24"/>
        <color rgb="FF002060"/>
        <rFont val="Century Gothic"/>
        <family val="1"/>
      </rPr>
      <t xml:space="preserve"> </t>
    </r>
  </si>
  <si>
    <t>Anexo_15</t>
  </si>
  <si>
    <t>Plan de Acción 2024
Agencia Nacional del Espectro</t>
  </si>
  <si>
    <t>plan de trabajo ejecutado</t>
  </si>
  <si>
    <t>plan de trabajo desarrollado</t>
  </si>
  <si>
    <t>Plan de cierre de brechas diseñado y ejecutado</t>
  </si>
  <si>
    <t>Revalidación de la certificación de calidad realizada</t>
  </si>
  <si>
    <t>Seguimiento al Plan Estratégico Sectorial realizado</t>
  </si>
  <si>
    <t>Plan de Rendición de Cuentas y Participación Ciudadana</t>
  </si>
  <si>
    <t>Anexo_16</t>
  </si>
  <si>
    <t>Ejecutar Plan de Rendición de Cuentas y Participación Ciudadana</t>
  </si>
  <si>
    <t>Cumplimiento actividades programadas</t>
  </si>
  <si>
    <t>Estratégia de Participación Internacional 2024</t>
  </si>
  <si>
    <t>Estratégia deParticipación Internacional
Informes de participación internacional
Contribuciones</t>
  </si>
  <si>
    <t>Dirección General</t>
  </si>
  <si>
    <t>GI-01</t>
  </si>
  <si>
    <t>Coordinación de espectro en fronteras</t>
  </si>
  <si>
    <t>Propuesta de condiciones técnicas para coordinar el uso de espectro en frontera con países y en bandas priorizados.</t>
  </si>
  <si>
    <t>GI-02</t>
  </si>
  <si>
    <t>Fortalecimiento de relaciones con reguladores de otros países</t>
  </si>
  <si>
    <t>Propuesta de elementos para Acuerdos de Cooperación Internacional con reguladores de otros países</t>
  </si>
  <si>
    <t>GI-03</t>
  </si>
  <si>
    <t>Estrategia de Participación Internacional</t>
  </si>
  <si>
    <t>Documentode condiciones técnicas</t>
  </si>
  <si>
    <t>Lineamientos</t>
  </si>
  <si>
    <r>
      <t>La Agencia Nacional del Espectro (ANE) presenta el Plan de Acción Institucional 2024 (PAI -2024) como el instrumento de planeación de corto plazo, que contiene las metas establecidas para las dependencias que hacen parte de la estructura organizacional, y que en su conjunto, busca el logro de los objetivos estratégicos de la Entidad.
Es importante mencionar, que la elaboración del PAI 2024, se realizó de manera participativa con los servidores de la ANE y a partir del ejercicio de recoger necesidades y visiones de las partes interesadas, en espacios en donde se llevaron a cabo los análisis de los conextos externos e internos, las debilidades, oportunidades, fortalezas, amenazas y riesgos que pueden llegar a incidir en el logro de los objetivos de los procesos planteados por la administración y que se encuentran alienados con el marco estratégico del Plan Nacional de Desarrollo 2022-2026 "Colombia, potencia mundial de la vida”.
Dando cumplimiento a lo establecido en la Política de Transparencia y Acceso a la Información Pública y, en la Política de Participación Ciudadana, la Agencia Nacional del Espextro presenta el Plan de Acción Institicional 2024 para comentarios de la ciudadanía, el cual se compone de 80</t>
    </r>
    <r>
      <rPr>
        <sz val="20"/>
        <color theme="1"/>
        <rFont val="Aldana"/>
      </rPr>
      <t xml:space="preserve"> </t>
    </r>
    <r>
      <rPr>
        <sz val="18"/>
        <color theme="1"/>
        <rFont val="Aldana"/>
      </rPr>
      <t>actividades incluidas las relativas a los Planes Anexos al Plan de Acción Institucional de acuerdo con el Decreto 612 de 2018. 
Para remitir sus comentarios por favor escríbanos al correo</t>
    </r>
    <r>
      <rPr>
        <sz val="18"/>
        <color rgb="FF0070C0"/>
        <rFont val="Aldana"/>
      </rPr>
      <t xml:space="preserve"> plandeaccion@ane.gov.co  </t>
    </r>
    <r>
      <rPr>
        <sz val="18"/>
        <color theme="1"/>
        <rFont val="Aldana"/>
      </rPr>
      <t xml:space="preserve">
Agradecemos sus aportes.</t>
    </r>
  </si>
  <si>
    <t xml:space="preserve"> El Plan de Acción 2024 de la ANE tiene concordancia con el Plan Estratégico Sectorial en la siguiente iniciativa y estrategias:</t>
  </si>
  <si>
    <t>Iniciativa ANE</t>
  </si>
  <si>
    <t>De igual forma, la ANE cuenta con la inciativa de "•	Fortalecimiento del sistema de gestión y de desempeño institucional : que tiene por objeto ejecutar las actividades necesarias para la actualización, desarrollo y evaluación del sistema de gestión y de desempeño institucional contempladas  en  el  marco  de  las  políticas    del  Modelo  Integrado  de Planeación y Gestión – MIPG" con el objetivo institucional de  fortalecer institucionalmente a la Agencia para soportar de manera ágil y eficiente su misión:</t>
  </si>
  <si>
    <t>Internacionalización, transformación productiva para la vida y acción climática</t>
  </si>
  <si>
    <t>Economía productiva a través de la reindutrialización y la bioeconomía del conocimiento, incluyente y sostenible.
*Impulso de la industria de las tecnologías de la Información (TI)
*Institucionalidad en temas espaciales</t>
  </si>
  <si>
    <t>Garantía de Derechos como fundamento de la dignidad humana y condiciones para el bienestar -Datos al servicio del bienestar social y el bien común
*Implementación del Programa de datos básicos.
*Interoperabilidad como bien público digital</t>
  </si>
  <si>
    <t>Democratización de las TIC para desarrollar una sociedad del conocimiento y la tecnología, conectada con el saber y los circuitos Globales
*Plan	 Integral de Expansión de Conectividad  Digital</t>
  </si>
  <si>
    <t>Garantía de derechos como fundamento de la dignidad humana y condiciones para el bienestar-
Estrategia de apropiación digital para la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</si>
</sst>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00_-;\-* #,##0.00_-;_-* &quot;-&quot;_-;_-@_-"/>
    <numFmt numFmtId="167" formatCode="0.000"/>
    <numFmt numFmtId="168" formatCode="0.0"/>
    <numFmt numFmtId="169" formatCode="_-* #,##0.0_-;\-* #,##0.0_-;_-* &quot;-&quot;?_-;_-@_-"/>
    <numFmt numFmtId="170" formatCode="_-* #,##0_-;\-* #,##0_-;_-* &quot;-&quot;??_-;_-@_-"/>
    <numFmt numFmtId="171" formatCode="&quot;$&quot;\ #,##0.00"/>
    <numFmt numFmtId="172" formatCode="_-&quot;$&quot;\ * #,##0.00_-;\-&quot;$&quot;\ * #,##0.00_-;_-&quot;$&quot;\ * &quot;-&quot;??_-;_-@_-"/>
    <numFmt numFmtId="173" formatCode="&quot;$&quot;\ #,##0;[Red]\-&quot;$&quot;\ #,##0"/>
    <numFmt numFmtId="174" formatCode="_-&quot;$&quot;\ * #,##0_-;\-&quot;$&quot;\ * #,##0_-;_-&quot;$&quot;\ * &quot;-&quot;_-;_-@_-"/>
    <numFmt numFmtId="175" formatCode="&quot;$&quot;#,##0.00"/>
  </numFmts>
  <fonts count="106">
    <font>
      <sz val="11"/>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sz val="11"/>
      <color theme="1"/>
      <name val="Calibri"/>
      <family val="2"/>
      <scheme val="minor"/>
    </font>
    <font>
      <sz val="11"/>
      <color theme="1"/>
      <name val="Century Gothic"/>
      <family val="1"/>
    </font>
    <font>
      <sz val="12"/>
      <color theme="1"/>
      <name val="Century Gothic"/>
      <family val="1"/>
    </font>
    <font>
      <sz val="12"/>
      <color rgb="FF000000"/>
      <name val="Century Gothic"/>
      <family val="1"/>
    </font>
    <font>
      <sz val="14"/>
      <color theme="1"/>
      <name val="Century Gothic"/>
      <family val="1"/>
    </font>
    <font>
      <b/>
      <sz val="20"/>
      <color rgb="FF002060"/>
      <name val="Century Gothic"/>
      <family val="1"/>
    </font>
    <font>
      <sz val="14"/>
      <color rgb="FF000000"/>
      <name val="Century Gothic"/>
      <family val="1"/>
    </font>
    <font>
      <b/>
      <sz val="24"/>
      <color rgb="FF002060"/>
      <name val="Century Gothic"/>
      <family val="1"/>
    </font>
    <font>
      <b/>
      <sz val="28"/>
      <color rgb="FF002060"/>
      <name val="Century Gothic"/>
      <family val="1"/>
    </font>
    <font>
      <b/>
      <sz val="14"/>
      <color theme="4" tint="-0.499984740745262"/>
      <name val="Century Gothic"/>
      <family val="2"/>
    </font>
    <font>
      <b/>
      <sz val="16"/>
      <color theme="3"/>
      <name val="Calibri"/>
      <family val="2"/>
      <scheme val="minor"/>
    </font>
    <font>
      <b/>
      <sz val="12"/>
      <color theme="4" tint="-0.499984740745262"/>
      <name val="Century Gothic"/>
      <family val="2"/>
    </font>
    <font>
      <u/>
      <sz val="11"/>
      <color theme="10"/>
      <name val="Calibri"/>
      <family val="2"/>
      <scheme val="minor"/>
    </font>
    <font>
      <b/>
      <sz val="22"/>
      <color theme="0"/>
      <name val="Century Gothic"/>
      <family val="1"/>
    </font>
    <font>
      <b/>
      <sz val="16"/>
      <color rgb="FF002060"/>
      <name val="Century Gothic"/>
      <family val="1"/>
    </font>
    <font>
      <b/>
      <sz val="14"/>
      <color rgb="FF002060"/>
      <name val="Century Gothic"/>
      <family val="1"/>
    </font>
    <font>
      <sz val="18"/>
      <color theme="0"/>
      <name val="Century"/>
      <family val="1"/>
    </font>
    <font>
      <sz val="18"/>
      <color theme="0"/>
      <name val="Century Gothic"/>
      <family val="1"/>
    </font>
    <font>
      <b/>
      <sz val="18"/>
      <color theme="1"/>
      <name val="Century"/>
      <family val="1"/>
    </font>
    <font>
      <u/>
      <sz val="18"/>
      <color theme="0"/>
      <name val="Century Gothic"/>
      <family val="1"/>
    </font>
    <font>
      <b/>
      <sz val="18"/>
      <color rgb="FF0070C0"/>
      <name val="Calibri"/>
      <family val="2"/>
      <scheme val="minor"/>
    </font>
    <font>
      <sz val="11"/>
      <color theme="2"/>
      <name val="Calibri"/>
      <family val="2"/>
      <scheme val="minor"/>
    </font>
    <font>
      <b/>
      <sz val="18"/>
      <color theme="1"/>
      <name val="Century Gothic"/>
      <family val="1"/>
    </font>
    <font>
      <b/>
      <sz val="22"/>
      <color rgb="FF0070C0"/>
      <name val="Calibri"/>
      <family val="2"/>
      <scheme val="minor"/>
    </font>
    <font>
      <b/>
      <sz val="14"/>
      <color theme="1"/>
      <name val="Calibri"/>
      <family val="2"/>
      <scheme val="minor"/>
    </font>
    <font>
      <b/>
      <sz val="11"/>
      <color theme="1"/>
      <name val="Calibri"/>
      <family val="2"/>
      <scheme val="minor"/>
    </font>
    <font>
      <b/>
      <sz val="48"/>
      <color rgb="FF002060"/>
      <name val="Century Gothic"/>
      <family val="1"/>
    </font>
    <font>
      <b/>
      <sz val="18"/>
      <color rgb="FF002060"/>
      <name val="Century Gothic"/>
      <family val="1"/>
    </font>
    <font>
      <sz val="11"/>
      <color rgb="FF002060"/>
      <name val="Calibri"/>
      <family val="2"/>
      <scheme val="minor"/>
    </font>
    <font>
      <sz val="11"/>
      <color rgb="FF002060"/>
      <name val="Century Gothic"/>
      <family val="1"/>
    </font>
    <font>
      <sz val="20"/>
      <color theme="1"/>
      <name val="Calibri"/>
      <family val="2"/>
      <scheme val="minor"/>
    </font>
    <font>
      <b/>
      <sz val="16"/>
      <color theme="4" tint="-0.249977111117893"/>
      <name val="Calibri"/>
      <family val="2"/>
      <scheme val="minor"/>
    </font>
    <font>
      <u/>
      <sz val="11"/>
      <color theme="1"/>
      <name val="Calibri"/>
      <family val="2"/>
      <scheme val="minor"/>
    </font>
    <font>
      <sz val="22"/>
      <color theme="0"/>
      <name val="Century"/>
      <family val="1"/>
    </font>
    <font>
      <sz val="22"/>
      <color theme="0"/>
      <name val="Century Gothic"/>
      <family val="1"/>
    </font>
    <font>
      <sz val="22"/>
      <color theme="1"/>
      <name val="Calibri"/>
      <family val="2"/>
      <scheme val="minor"/>
    </font>
    <font>
      <sz val="22"/>
      <color theme="1"/>
      <name val="Century Gothic"/>
      <family val="1"/>
    </font>
    <font>
      <sz val="22"/>
      <color theme="0"/>
      <name val="Calibri"/>
      <family val="2"/>
      <scheme val="minor"/>
    </font>
    <font>
      <b/>
      <sz val="22"/>
      <color theme="1"/>
      <name val="Century"/>
      <family val="1"/>
    </font>
    <font>
      <b/>
      <sz val="26"/>
      <color rgb="FF002060"/>
      <name val="Verdana"/>
      <family val="2"/>
    </font>
    <font>
      <sz val="18"/>
      <color rgb="FF002060"/>
      <name val="Calibri"/>
      <family val="2"/>
      <scheme val="minor"/>
    </font>
    <font>
      <b/>
      <sz val="12"/>
      <color rgb="FF002060"/>
      <name val="Century Gothic"/>
      <family val="1"/>
    </font>
    <font>
      <b/>
      <sz val="7"/>
      <color rgb="FF002060"/>
      <name val="Times New Roman"/>
      <family val="1"/>
    </font>
    <font>
      <sz val="12"/>
      <color rgb="FF002060"/>
      <name val="Symbol"/>
      <family val="1"/>
      <charset val="2"/>
    </font>
    <font>
      <sz val="7"/>
      <color rgb="FF002060"/>
      <name val="Times New Roman"/>
      <family val="1"/>
    </font>
    <font>
      <b/>
      <sz val="10"/>
      <color rgb="FF002060"/>
      <name val="Century Gothic"/>
      <family val="1"/>
    </font>
    <font>
      <sz val="10"/>
      <color rgb="FF002060"/>
      <name val="Century Gothic"/>
      <family val="1"/>
    </font>
    <font>
      <b/>
      <sz val="11"/>
      <color rgb="FF002060"/>
      <name val="Calibri"/>
      <family val="2"/>
      <scheme val="minor"/>
    </font>
    <font>
      <b/>
      <sz val="10"/>
      <color rgb="FF002060"/>
      <name val="Verdana"/>
      <family val="2"/>
    </font>
    <font>
      <sz val="11"/>
      <color theme="1"/>
      <name val="Verdana"/>
      <family val="2"/>
    </font>
    <font>
      <sz val="11"/>
      <color rgb="FF002060"/>
      <name val="Verdana"/>
      <family val="2"/>
    </font>
    <font>
      <sz val="10"/>
      <color rgb="FF002060"/>
      <name val="Verdana"/>
      <family val="2"/>
    </font>
    <font>
      <b/>
      <sz val="11"/>
      <color rgb="FF002060"/>
      <name val="Verdana"/>
      <family val="2"/>
    </font>
    <font>
      <sz val="10"/>
      <color rgb="FFFF0000"/>
      <name val="Century Gothic"/>
      <family val="1"/>
    </font>
    <font>
      <b/>
      <sz val="20"/>
      <color rgb="FF002060"/>
      <name val="Verdana"/>
      <family val="2"/>
    </font>
    <font>
      <sz val="11"/>
      <color theme="4" tint="-0.499984740745262"/>
      <name val="Calibri"/>
      <family val="2"/>
      <scheme val="minor"/>
    </font>
    <font>
      <b/>
      <sz val="11"/>
      <color theme="4" tint="-0.499984740745262"/>
      <name val="Century Gothic"/>
      <family val="2"/>
    </font>
    <font>
      <sz val="11"/>
      <color theme="0"/>
      <name val="Calibri"/>
      <family val="2"/>
      <scheme val="minor"/>
    </font>
    <font>
      <b/>
      <sz val="36"/>
      <color rgb="FF002060"/>
      <name val="Century Gothic"/>
      <family val="1"/>
    </font>
    <font>
      <b/>
      <sz val="16"/>
      <color theme="4" tint="-0.499984740745262"/>
      <name val="Calibri"/>
      <family val="2"/>
      <scheme val="minor"/>
    </font>
    <font>
      <b/>
      <sz val="14"/>
      <color theme="4" tint="-0.499984740745262"/>
      <name val="Calibri"/>
      <family val="2"/>
      <scheme val="minor"/>
    </font>
    <font>
      <sz val="16"/>
      <color rgb="FF002060"/>
      <name val="Century Gothic"/>
      <family val="1"/>
    </font>
    <font>
      <b/>
      <sz val="24"/>
      <color theme="4" tint="-0.499984740745262"/>
      <name val="Century Gothic"/>
      <family val="1"/>
    </font>
    <font>
      <sz val="14"/>
      <name val="Century Gothic"/>
      <family val="1"/>
    </font>
    <font>
      <b/>
      <sz val="18"/>
      <color rgb="FF002060"/>
      <name val="Century Gothic"/>
      <family val="2"/>
    </font>
    <font>
      <sz val="18"/>
      <color theme="1"/>
      <name val="Century Gothic"/>
      <family val="2"/>
    </font>
    <font>
      <sz val="18"/>
      <color theme="4" tint="-0.499984740745262"/>
      <name val="Century Gothic"/>
      <family val="2"/>
    </font>
    <font>
      <b/>
      <sz val="18"/>
      <color theme="4" tint="-0.499984740745262"/>
      <name val="Century Gothic"/>
      <family val="2"/>
    </font>
    <font>
      <sz val="18"/>
      <color rgb="FFFF0000"/>
      <name val="Century Gothic"/>
      <family val="2"/>
    </font>
    <font>
      <sz val="18"/>
      <color theme="1"/>
      <name val="Century Gothic"/>
      <family val="1"/>
    </font>
    <font>
      <strike/>
      <sz val="14"/>
      <color theme="1"/>
      <name val="Century Gothic"/>
      <family val="1"/>
    </font>
    <font>
      <sz val="12"/>
      <color rgb="FF0070C0"/>
      <name val="Century Gothic"/>
      <family val="1"/>
    </font>
    <font>
      <sz val="18"/>
      <name val="Century Gothic"/>
      <family val="2"/>
    </font>
    <font>
      <strike/>
      <sz val="18"/>
      <name val="Century Gothic"/>
      <family val="2"/>
    </font>
    <font>
      <sz val="18"/>
      <name val="Century Gothic"/>
      <family val="1"/>
    </font>
    <font>
      <strike/>
      <sz val="18"/>
      <name val="Century Gothic"/>
      <family val="1"/>
    </font>
    <font>
      <sz val="14"/>
      <color theme="1"/>
      <name val="Century Gothic"/>
      <family val="2"/>
    </font>
    <font>
      <b/>
      <sz val="14"/>
      <color theme="1"/>
      <name val="Century Gothic"/>
      <family val="2"/>
    </font>
    <font>
      <sz val="14"/>
      <name val="Century Gothic"/>
      <family val="2"/>
    </font>
    <font>
      <sz val="14"/>
      <color theme="1"/>
      <name val="Aldana"/>
    </font>
    <font>
      <sz val="18"/>
      <color theme="1"/>
      <name val="Aldana"/>
    </font>
    <font>
      <sz val="36"/>
      <color rgb="FF002060"/>
      <name val="Aldana"/>
    </font>
    <font>
      <b/>
      <sz val="20"/>
      <color theme="0"/>
      <name val="Aldana"/>
    </font>
    <font>
      <sz val="16"/>
      <color theme="1"/>
      <name val="Century Gothic"/>
      <family val="2"/>
    </font>
    <font>
      <b/>
      <sz val="18"/>
      <color theme="1"/>
      <name val="Aldana"/>
    </font>
    <font>
      <b/>
      <sz val="18"/>
      <color rgb="FF002060"/>
      <name val="Aldana"/>
    </font>
    <font>
      <b/>
      <sz val="18"/>
      <color theme="2" tint="-0.89999084444715716"/>
      <name val="Aldana"/>
    </font>
    <font>
      <b/>
      <sz val="14"/>
      <color theme="1"/>
      <name val="Aldana"/>
    </font>
    <font>
      <b/>
      <sz val="16"/>
      <color rgb="FF002060"/>
      <name val="AldANA"/>
    </font>
    <font>
      <sz val="18"/>
      <color theme="1"/>
      <name val="Calibri"/>
      <family val="2"/>
      <scheme val="minor"/>
    </font>
    <font>
      <b/>
      <sz val="22"/>
      <color theme="4" tint="-0.499984740745262"/>
      <name val="Century Gothic"/>
      <family val="2"/>
    </font>
    <font>
      <b/>
      <sz val="20"/>
      <color theme="4" tint="-0.499984740745262"/>
      <name val="Century Gothic"/>
      <family val="2"/>
    </font>
    <font>
      <sz val="18"/>
      <color theme="4" tint="-0.499984740745262"/>
      <name val="Calibri"/>
      <family val="2"/>
      <scheme val="minor"/>
    </font>
    <font>
      <b/>
      <sz val="18"/>
      <color theme="4" tint="-0.499984740745262"/>
      <name val="Calibri"/>
      <family val="2"/>
      <scheme val="minor"/>
    </font>
    <font>
      <sz val="14"/>
      <color theme="1"/>
      <name val="Calibri"/>
      <family val="2"/>
      <scheme val="minor"/>
    </font>
    <font>
      <sz val="14"/>
      <color theme="1"/>
      <name val="Calibri (Cuerpo)"/>
    </font>
    <font>
      <sz val="14"/>
      <color rgb="FFFF0000"/>
      <name val="Calibri (Cuerpo)"/>
    </font>
    <font>
      <sz val="22"/>
      <color theme="4" tint="-0.499984740745262"/>
      <name val="Century Gothic"/>
      <family val="2"/>
    </font>
    <font>
      <sz val="24"/>
      <color rgb="FF002060"/>
      <name val="Century Gothic"/>
      <family val="1"/>
    </font>
    <font>
      <b/>
      <sz val="36"/>
      <color rgb="FF002060"/>
      <name val="Century Gothic"/>
      <family val="2"/>
    </font>
    <font>
      <sz val="20"/>
      <color theme="1"/>
      <name val="Aldana"/>
    </font>
    <font>
      <sz val="18"/>
      <color rgb="FF0070C0"/>
      <name val="Aldana"/>
    </font>
  </fonts>
  <fills count="2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E1A059"/>
        <bgColor indexed="64"/>
      </patternFill>
    </fill>
    <fill>
      <patternFill patternType="solid">
        <fgColor theme="2" tint="-0.749992370372631"/>
        <bgColor indexed="64"/>
      </patternFill>
    </fill>
    <fill>
      <patternFill patternType="solid">
        <fgColor rgb="FFFFFFFF"/>
        <bgColor rgb="FF000000"/>
      </patternFill>
    </fill>
  </fills>
  <borders count="28">
    <border>
      <left/>
      <right/>
      <top/>
      <bottom/>
      <diagonal/>
    </border>
    <border>
      <left style="thin">
        <color rgb="FFB1BBCC"/>
      </left>
      <right style="thin">
        <color rgb="FFB1BBCC"/>
      </right>
      <top style="thin">
        <color rgb="FFB1BBCC"/>
      </top>
      <bottom style="thin">
        <color rgb="FFB1BBCC"/>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mediumDashed">
        <color theme="0" tint="-0.14996795556505021"/>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Dashed">
        <color theme="2" tint="-0.499984740745262"/>
      </left>
      <right/>
      <top/>
      <bottom/>
      <diagonal/>
    </border>
    <border>
      <left/>
      <right/>
      <top style="thick">
        <color theme="0"/>
      </top>
      <bottom style="thick">
        <color theme="0"/>
      </bottom>
      <diagonal/>
    </border>
    <border>
      <left/>
      <right/>
      <top style="medium">
        <color auto="1"/>
      </top>
      <bottom style="thick">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ck">
        <color theme="2" tint="-0.749961851863155"/>
      </left>
      <right/>
      <top style="thick">
        <color theme="2" tint="-0.749961851863155"/>
      </top>
      <bottom/>
      <diagonal/>
    </border>
    <border>
      <left/>
      <right/>
      <top style="thick">
        <color theme="2" tint="-0.749961851863155"/>
      </top>
      <bottom/>
      <diagonal/>
    </border>
    <border>
      <left/>
      <right style="thick">
        <color theme="2" tint="-0.749961851863155"/>
      </right>
      <top style="thick">
        <color theme="2" tint="-0.749961851863155"/>
      </top>
      <bottom/>
      <diagonal/>
    </border>
    <border>
      <left style="thick">
        <color theme="2" tint="-0.749961851863155"/>
      </left>
      <right/>
      <top/>
      <bottom/>
      <diagonal/>
    </border>
    <border>
      <left/>
      <right style="thick">
        <color theme="2" tint="-0.749961851863155"/>
      </right>
      <top/>
      <bottom/>
      <diagonal/>
    </border>
    <border>
      <left style="thick">
        <color theme="2" tint="-0.749961851863155"/>
      </left>
      <right/>
      <top/>
      <bottom style="thick">
        <color theme="2" tint="-0.749961851863155"/>
      </bottom>
      <diagonal/>
    </border>
    <border>
      <left/>
      <right/>
      <top/>
      <bottom style="thick">
        <color theme="2" tint="-0.749961851863155"/>
      </bottom>
      <diagonal/>
    </border>
    <border>
      <left/>
      <right style="thick">
        <color theme="2" tint="-0.749961851863155"/>
      </right>
      <top/>
      <bottom style="thick">
        <color theme="2" tint="-0.749961851863155"/>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rgb="FF203764"/>
      </left>
      <right style="thin">
        <color rgb="FF203764"/>
      </right>
      <top style="thin">
        <color rgb="FF203764"/>
      </top>
      <bottom style="thin">
        <color rgb="FF203764"/>
      </bottom>
      <diagonal/>
    </border>
  </borders>
  <cellStyleXfs count="7">
    <xf numFmtId="0" fontId="0" fillId="0" borderId="0"/>
    <xf numFmtId="9" fontId="4" fillId="0" borderId="0" applyFont="0" applyFill="0" applyBorder="0" applyAlignment="0" applyProtection="0"/>
    <xf numFmtId="0" fontId="16"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72" fontId="4" fillId="0" borderId="0" applyFont="0" applyFill="0" applyBorder="0" applyAlignment="0" applyProtection="0"/>
  </cellStyleXfs>
  <cellXfs count="406">
    <xf numFmtId="0" fontId="0" fillId="0" borderId="0" xfId="0"/>
    <xf numFmtId="0" fontId="0" fillId="3" borderId="0" xfId="0" applyFill="1"/>
    <xf numFmtId="0" fontId="0" fillId="0" borderId="0" xfId="0" applyAlignment="1">
      <alignment vertical="center" wrapText="1"/>
    </xf>
    <xf numFmtId="0" fontId="12" fillId="3" borderId="0" xfId="0" applyFont="1" applyFill="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applyAlignment="1" applyProtection="1">
      <alignment horizontal="center" vertical="center"/>
      <protection locked="0"/>
    </xf>
    <xf numFmtId="0" fontId="0" fillId="0" borderId="0" xfId="0" applyAlignment="1" applyProtection="1">
      <alignment vertical="center"/>
      <protection locked="0"/>
    </xf>
    <xf numFmtId="0" fontId="1" fillId="3" borderId="0" xfId="0" applyFont="1" applyFill="1" applyAlignment="1" applyProtection="1">
      <alignment vertical="center" wrapText="1"/>
      <protection locked="0"/>
    </xf>
    <xf numFmtId="9" fontId="1" fillId="3" borderId="0" xfId="0" applyNumberFormat="1" applyFont="1" applyFill="1" applyAlignment="1" applyProtection="1">
      <alignment horizontal="right" vertical="center" wrapText="1"/>
      <protection locked="0"/>
    </xf>
    <xf numFmtId="0" fontId="2" fillId="3" borderId="0" xfId="0" applyFont="1" applyFill="1" applyAlignment="1" applyProtection="1">
      <alignment vertical="center" wrapText="1"/>
      <protection locked="0"/>
    </xf>
    <xf numFmtId="9" fontId="2" fillId="3" borderId="0" xfId="0" applyNumberFormat="1" applyFont="1" applyFill="1" applyAlignment="1" applyProtection="1">
      <alignment horizontal="right" vertical="center" wrapText="1"/>
      <protection locked="0"/>
    </xf>
    <xf numFmtId="9" fontId="1" fillId="3" borderId="1" xfId="0" applyNumberFormat="1" applyFont="1" applyFill="1" applyBorder="1" applyAlignment="1" applyProtection="1">
      <alignment horizontal="right" vertical="center" wrapText="1"/>
      <protection locked="0"/>
    </xf>
    <xf numFmtId="0" fontId="5" fillId="3" borderId="0" xfId="0" applyFont="1" applyFill="1" applyProtection="1">
      <protection locked="0"/>
    </xf>
    <xf numFmtId="9" fontId="5" fillId="3" borderId="0" xfId="0" applyNumberFormat="1" applyFont="1" applyFill="1" applyProtection="1">
      <protection locked="0"/>
    </xf>
    <xf numFmtId="0" fontId="0" fillId="7" borderId="0" xfId="0" applyFill="1"/>
    <xf numFmtId="0" fontId="9" fillId="7" borderId="0" xfId="0" applyFont="1" applyFill="1" applyAlignment="1">
      <alignment horizontal="center" wrapText="1"/>
    </xf>
    <xf numFmtId="0" fontId="0" fillId="3" borderId="0" xfId="0" applyFill="1" applyAlignment="1">
      <alignment horizontal="left"/>
    </xf>
    <xf numFmtId="0" fontId="0" fillId="3" borderId="0" xfId="0" applyFill="1" applyAlignment="1">
      <alignment horizontal="center"/>
    </xf>
    <xf numFmtId="0" fontId="24" fillId="3" borderId="0" xfId="0" applyFont="1" applyFill="1"/>
    <xf numFmtId="9" fontId="0" fillId="3" borderId="0" xfId="1" applyFont="1" applyFill="1" applyAlignment="1" applyProtection="1">
      <alignment vertical="center"/>
      <protection locked="0"/>
    </xf>
    <xf numFmtId="164" fontId="0" fillId="3" borderId="0" xfId="1" applyNumberFormat="1" applyFont="1" applyFill="1"/>
    <xf numFmtId="164" fontId="22" fillId="10" borderId="0" xfId="0" applyNumberFormat="1" applyFont="1" applyFill="1" applyAlignment="1">
      <alignment horizontal="center" vertical="center"/>
    </xf>
    <xf numFmtId="0" fontId="0" fillId="3" borderId="0" xfId="0" applyFill="1" applyAlignment="1">
      <alignment horizontal="center" wrapText="1"/>
    </xf>
    <xf numFmtId="0" fontId="0" fillId="3" borderId="0" xfId="0" applyFill="1" applyAlignment="1">
      <alignment horizontal="center" vertical="center"/>
    </xf>
    <xf numFmtId="0" fontId="0" fillId="3" borderId="5" xfId="0" applyFill="1" applyBorder="1" applyAlignment="1">
      <alignment wrapText="1"/>
    </xf>
    <xf numFmtId="164" fontId="0" fillId="3" borderId="5" xfId="1" applyNumberFormat="1" applyFont="1" applyFill="1" applyBorder="1" applyAlignment="1">
      <alignment horizontal="center" vertical="center"/>
    </xf>
    <xf numFmtId="9" fontId="0" fillId="3" borderId="5" xfId="0" applyNumberFormat="1" applyFill="1" applyBorder="1" applyAlignment="1">
      <alignment wrapText="1"/>
    </xf>
    <xf numFmtId="0" fontId="0" fillId="3" borderId="5" xfId="0" applyFill="1" applyBorder="1"/>
    <xf numFmtId="0" fontId="0" fillId="3" borderId="5" xfId="0" applyFill="1" applyBorder="1" applyAlignment="1">
      <alignment horizontal="center"/>
    </xf>
    <xf numFmtId="165" fontId="0" fillId="3" borderId="5" xfId="3" applyNumberFormat="1" applyFont="1" applyFill="1" applyBorder="1" applyAlignment="1">
      <alignment horizontal="center"/>
    </xf>
    <xf numFmtId="165" fontId="0" fillId="3" borderId="5" xfId="3" applyNumberFormat="1" applyFont="1" applyFill="1" applyBorder="1" applyAlignment="1">
      <alignment horizontal="center" vertical="center"/>
    </xf>
    <xf numFmtId="166" fontId="0" fillId="3" borderId="5" xfId="3" applyNumberFormat="1" applyFont="1" applyFill="1" applyBorder="1" applyAlignment="1">
      <alignment horizontal="center"/>
    </xf>
    <xf numFmtId="165" fontId="0" fillId="3" borderId="5" xfId="0" applyNumberFormat="1" applyFill="1" applyBorder="1" applyAlignment="1">
      <alignment horizontal="center"/>
    </xf>
    <xf numFmtId="166" fontId="0" fillId="3" borderId="0" xfId="3" applyNumberFormat="1" applyFont="1" applyFill="1" applyAlignment="1">
      <alignment vertical="center"/>
    </xf>
    <xf numFmtId="0" fontId="25" fillId="3" borderId="0" xfId="0" applyFont="1" applyFill="1"/>
    <xf numFmtId="0" fontId="0" fillId="3" borderId="0" xfId="0" applyFill="1" applyAlignment="1">
      <alignment vertical="center"/>
    </xf>
    <xf numFmtId="0" fontId="0" fillId="11" borderId="0" xfId="0" applyFill="1"/>
    <xf numFmtId="0" fontId="19" fillId="3" borderId="7" xfId="0" applyFont="1" applyFill="1" applyBorder="1" applyAlignment="1">
      <alignment horizontal="center" vertical="center" wrapText="1"/>
    </xf>
    <xf numFmtId="0" fontId="19" fillId="3" borderId="0" xfId="0" applyFont="1" applyFill="1" applyAlignment="1">
      <alignment horizontal="center" vertical="center" wrapText="1"/>
    </xf>
    <xf numFmtId="164" fontId="0" fillId="3" borderId="5" xfId="1" applyNumberFormat="1" applyFont="1" applyFill="1" applyBorder="1" applyAlignment="1">
      <alignment vertical="center"/>
    </xf>
    <xf numFmtId="0" fontId="29" fillId="3" borderId="0" xfId="0" applyFont="1" applyFill="1"/>
    <xf numFmtId="0" fontId="29" fillId="6" borderId="0" xfId="0" applyFont="1" applyFill="1"/>
    <xf numFmtId="0" fontId="0" fillId="12" borderId="0" xfId="0" applyFill="1"/>
    <xf numFmtId="167" fontId="0" fillId="3" borderId="5" xfId="0" applyNumberFormat="1" applyFill="1" applyBorder="1"/>
    <xf numFmtId="168" fontId="0" fillId="3" borderId="5" xfId="0" applyNumberFormat="1" applyFill="1" applyBorder="1"/>
    <xf numFmtId="164" fontId="0" fillId="3" borderId="5" xfId="1" applyNumberFormat="1" applyFont="1" applyFill="1" applyBorder="1"/>
    <xf numFmtId="0" fontId="18" fillId="3" borderId="0" xfId="0" applyFont="1" applyFill="1" applyAlignment="1">
      <alignment horizontal="center" vertical="center" wrapText="1"/>
    </xf>
    <xf numFmtId="0" fontId="23" fillId="3" borderId="0" xfId="2" applyFont="1" applyFill="1" applyBorder="1" applyAlignment="1">
      <alignment horizontal="left" vertical="center" wrapText="1"/>
    </xf>
    <xf numFmtId="164" fontId="21" fillId="3" borderId="0" xfId="0" applyNumberFormat="1" applyFont="1" applyFill="1" applyAlignment="1">
      <alignment horizontal="center" vertical="center"/>
    </xf>
    <xf numFmtId="165" fontId="0" fillId="3" borderId="5" xfId="3" applyNumberFormat="1" applyFont="1" applyFill="1" applyBorder="1"/>
    <xf numFmtId="164" fontId="20" fillId="3" borderId="0" xfId="1" applyNumberFormat="1" applyFont="1" applyFill="1" applyBorder="1" applyAlignment="1">
      <alignment horizontal="center" vertical="center"/>
    </xf>
    <xf numFmtId="0" fontId="9" fillId="5" borderId="0" xfId="0" applyFont="1" applyFill="1" applyAlignment="1">
      <alignment horizontal="center" wrapText="1"/>
    </xf>
    <xf numFmtId="0" fontId="0" fillId="5" borderId="0" xfId="0" applyFill="1"/>
    <xf numFmtId="164" fontId="20" fillId="7" borderId="8" xfId="1" applyNumberFormat="1" applyFont="1" applyFill="1" applyBorder="1" applyAlignment="1">
      <alignment horizontal="center" vertical="center"/>
    </xf>
    <xf numFmtId="164" fontId="21" fillId="9" borderId="8" xfId="0" applyNumberFormat="1" applyFont="1" applyFill="1" applyBorder="1" applyAlignment="1">
      <alignment horizontal="center" vertical="center"/>
    </xf>
    <xf numFmtId="0" fontId="21" fillId="7" borderId="8" xfId="2" applyFont="1" applyFill="1" applyBorder="1" applyAlignment="1">
      <alignment horizontal="center" vertical="center" wrapText="1"/>
    </xf>
    <xf numFmtId="43" fontId="0" fillId="3" borderId="0" xfId="0" applyNumberFormat="1" applyFill="1"/>
    <xf numFmtId="166" fontId="0" fillId="3" borderId="0" xfId="3" applyNumberFormat="1" applyFont="1" applyFill="1" applyBorder="1" applyAlignment="1">
      <alignment horizontal="center" vertical="center"/>
    </xf>
    <xf numFmtId="166" fontId="0" fillId="3" borderId="0" xfId="3" applyNumberFormat="1" applyFont="1" applyFill="1" applyBorder="1" applyAlignment="1">
      <alignment vertical="center"/>
    </xf>
    <xf numFmtId="9" fontId="0" fillId="3" borderId="0" xfId="1" applyFont="1" applyFill="1"/>
    <xf numFmtId="0" fontId="25" fillId="0" borderId="0" xfId="0" applyFont="1"/>
    <xf numFmtId="165" fontId="0" fillId="3" borderId="0" xfId="3" applyNumberFormat="1" applyFont="1" applyFill="1" applyBorder="1" applyAlignment="1">
      <alignment horizontal="center"/>
    </xf>
    <xf numFmtId="0" fontId="0" fillId="3" borderId="5" xfId="0" applyFill="1" applyBorder="1" applyAlignment="1">
      <alignment vertical="center"/>
    </xf>
    <xf numFmtId="166" fontId="32" fillId="3" borderId="0" xfId="3" applyNumberFormat="1" applyFont="1" applyFill="1" applyBorder="1" applyAlignment="1">
      <alignment horizontal="center" vertical="center"/>
    </xf>
    <xf numFmtId="0" fontId="33" fillId="3" borderId="0" xfId="0" applyFont="1" applyFill="1" applyAlignment="1">
      <alignment vertical="center"/>
    </xf>
    <xf numFmtId="166" fontId="32" fillId="3" borderId="0" xfId="3" applyNumberFormat="1" applyFont="1" applyFill="1" applyBorder="1" applyAlignment="1">
      <alignment vertical="center"/>
    </xf>
    <xf numFmtId="0" fontId="32" fillId="3" borderId="0" xfId="0" applyFont="1" applyFill="1" applyAlignment="1">
      <alignment vertical="center"/>
    </xf>
    <xf numFmtId="0" fontId="32" fillId="3" borderId="0" xfId="0" applyFont="1" applyFill="1"/>
    <xf numFmtId="164" fontId="32" fillId="3" borderId="0" xfId="1" applyNumberFormat="1" applyFont="1" applyFill="1"/>
    <xf numFmtId="165" fontId="0" fillId="3" borderId="5" xfId="0" applyNumberFormat="1" applyFill="1" applyBorder="1"/>
    <xf numFmtId="169" fontId="0" fillId="3" borderId="5" xfId="0" applyNumberFormat="1" applyFill="1" applyBorder="1"/>
    <xf numFmtId="41" fontId="0" fillId="3" borderId="5" xfId="3" applyFont="1" applyFill="1" applyBorder="1" applyAlignment="1">
      <alignment horizontal="center" vertical="center"/>
    </xf>
    <xf numFmtId="9" fontId="0" fillId="3" borderId="5" xfId="0" applyNumberFormat="1" applyFill="1" applyBorder="1"/>
    <xf numFmtId="165" fontId="0" fillId="3" borderId="0" xfId="0" applyNumberFormat="1" applyFill="1" applyAlignment="1">
      <alignment horizontal="center"/>
    </xf>
    <xf numFmtId="0" fontId="11" fillId="3" borderId="0" xfId="0" applyFont="1" applyFill="1" applyProtection="1">
      <protection locked="0"/>
    </xf>
    <xf numFmtId="165" fontId="28" fillId="3" borderId="5" xfId="3" applyNumberFormat="1" applyFont="1" applyFill="1" applyBorder="1" applyAlignment="1">
      <alignment horizontal="center" vertical="center"/>
    </xf>
    <xf numFmtId="164" fontId="29" fillId="13" borderId="0" xfId="1" applyNumberFormat="1" applyFont="1" applyFill="1"/>
    <xf numFmtId="0" fontId="36" fillId="3" borderId="0" xfId="0" applyFont="1" applyFill="1"/>
    <xf numFmtId="0" fontId="37" fillId="7" borderId="4" xfId="0" applyFont="1" applyFill="1" applyBorder="1" applyAlignment="1">
      <alignment horizontal="center" vertical="center"/>
    </xf>
    <xf numFmtId="0" fontId="37" fillId="7" borderId="0" xfId="0" applyFont="1" applyFill="1" applyAlignment="1">
      <alignment horizontal="center" vertical="center"/>
    </xf>
    <xf numFmtId="164" fontId="37" fillId="7" borderId="0" xfId="1" applyNumberFormat="1" applyFont="1" applyFill="1" applyBorder="1" applyAlignment="1">
      <alignment horizontal="center" vertical="center"/>
    </xf>
    <xf numFmtId="164" fontId="38" fillId="9" borderId="0" xfId="0" applyNumberFormat="1" applyFont="1" applyFill="1" applyAlignment="1">
      <alignment horizontal="center" vertical="center"/>
    </xf>
    <xf numFmtId="0" fontId="39" fillId="3" borderId="4" xfId="0" applyFont="1" applyFill="1" applyBorder="1"/>
    <xf numFmtId="0" fontId="39" fillId="3" borderId="0" xfId="0" applyFont="1" applyFill="1"/>
    <xf numFmtId="164" fontId="40" fillId="3" borderId="0" xfId="0" applyNumberFormat="1" applyFont="1" applyFill="1" applyAlignment="1">
      <alignment vertical="center"/>
    </xf>
    <xf numFmtId="164" fontId="37" fillId="7" borderId="0" xfId="1" applyNumberFormat="1" applyFont="1" applyFill="1" applyAlignment="1">
      <alignment horizontal="center" vertical="center"/>
    </xf>
    <xf numFmtId="0" fontId="40" fillId="3" borderId="0" xfId="0" applyFont="1" applyFill="1" applyAlignment="1">
      <alignment vertical="center"/>
    </xf>
    <xf numFmtId="1" fontId="37" fillId="7" borderId="4" xfId="0" applyNumberFormat="1" applyFont="1" applyFill="1" applyBorder="1" applyAlignment="1">
      <alignment horizontal="center" vertical="center"/>
    </xf>
    <xf numFmtId="0" fontId="41" fillId="3" borderId="0" xfId="0" applyFont="1" applyFill="1"/>
    <xf numFmtId="0" fontId="37" fillId="3" borderId="0" xfId="0" applyFont="1" applyFill="1" applyAlignment="1">
      <alignment horizontal="center" vertical="center"/>
    </xf>
    <xf numFmtId="164" fontId="38" fillId="3" borderId="0" xfId="0" applyNumberFormat="1" applyFont="1" applyFill="1" applyAlignment="1">
      <alignment horizontal="center" vertical="center"/>
    </xf>
    <xf numFmtId="0" fontId="42" fillId="10" borderId="4" xfId="0" applyFont="1" applyFill="1" applyBorder="1" applyAlignment="1">
      <alignment horizontal="center" vertical="center"/>
    </xf>
    <xf numFmtId="164" fontId="42" fillId="10" borderId="0" xfId="0" applyNumberFormat="1" applyFont="1" applyFill="1" applyAlignment="1">
      <alignment horizontal="center" vertical="center"/>
    </xf>
    <xf numFmtId="164" fontId="42" fillId="14" borderId="0" xfId="0" applyNumberFormat="1" applyFont="1" applyFill="1" applyAlignment="1">
      <alignment horizontal="center" vertical="center"/>
    </xf>
    <xf numFmtId="0" fontId="34" fillId="3" borderId="0" xfId="0" applyFont="1" applyFill="1" applyAlignment="1">
      <alignment horizontal="left"/>
    </xf>
    <xf numFmtId="0" fontId="14" fillId="3" borderId="0" xfId="0" applyFont="1" applyFill="1" applyAlignment="1" applyProtection="1">
      <alignment vertical="center"/>
      <protection locked="0"/>
    </xf>
    <xf numFmtId="0" fontId="35" fillId="3" borderId="0" xfId="0" applyFont="1" applyFill="1" applyAlignment="1" applyProtection="1">
      <alignment vertical="center"/>
      <protection locked="0"/>
    </xf>
    <xf numFmtId="0" fontId="43" fillId="3" borderId="0" xfId="0" applyFont="1" applyFill="1"/>
    <xf numFmtId="0" fontId="44" fillId="3" borderId="0" xfId="0" applyFont="1" applyFill="1"/>
    <xf numFmtId="0" fontId="45" fillId="0" borderId="0" xfId="0" applyFont="1" applyAlignment="1">
      <alignment horizontal="left" vertical="center"/>
    </xf>
    <xf numFmtId="0" fontId="47" fillId="0" borderId="0" xfId="0" applyFont="1" applyAlignment="1">
      <alignment horizontal="left" vertical="center" indent="6"/>
    </xf>
    <xf numFmtId="0" fontId="45" fillId="3" borderId="0" xfId="0" applyFont="1" applyFill="1" applyAlignment="1">
      <alignment horizontal="left" vertical="center"/>
    </xf>
    <xf numFmtId="0" fontId="47" fillId="3" borderId="0" xfId="0" applyFont="1" applyFill="1" applyAlignment="1">
      <alignment horizontal="left" vertical="center" indent="6"/>
    </xf>
    <xf numFmtId="0" fontId="51" fillId="3" borderId="5" xfId="0" applyFont="1" applyFill="1" applyBorder="1"/>
    <xf numFmtId="43" fontId="51" fillId="3" borderId="5" xfId="4" applyFont="1" applyFill="1" applyBorder="1"/>
    <xf numFmtId="0" fontId="50" fillId="0" borderId="5" xfId="0" applyFont="1" applyBorder="1" applyAlignment="1">
      <alignment vertical="center" wrapText="1"/>
    </xf>
    <xf numFmtId="43" fontId="50" fillId="0" borderId="5" xfId="4" applyFont="1" applyBorder="1" applyAlignment="1">
      <alignment horizontal="right" vertical="center" wrapText="1"/>
    </xf>
    <xf numFmtId="43" fontId="50" fillId="0" borderId="10" xfId="4" applyFont="1" applyBorder="1" applyAlignment="1">
      <alignment horizontal="right" vertical="center" wrapText="1"/>
    </xf>
    <xf numFmtId="170" fontId="50" fillId="0" borderId="5" xfId="4" applyNumberFormat="1" applyFont="1" applyBorder="1" applyAlignment="1">
      <alignment horizontal="right" vertical="center" wrapText="1"/>
    </xf>
    <xf numFmtId="0" fontId="53" fillId="3" borderId="0" xfId="0" applyFont="1" applyFill="1"/>
    <xf numFmtId="0" fontId="55" fillId="0" borderId="5" xfId="0" applyFont="1" applyBorder="1" applyAlignment="1">
      <alignment vertical="center" wrapText="1"/>
    </xf>
    <xf numFmtId="43" fontId="55" fillId="0" borderId="5" xfId="4" applyFont="1" applyBorder="1" applyAlignment="1">
      <alignment horizontal="right" vertical="center" wrapText="1"/>
    </xf>
    <xf numFmtId="0" fontId="56" fillId="3" borderId="5" xfId="0" applyFont="1" applyFill="1" applyBorder="1"/>
    <xf numFmtId="0" fontId="52" fillId="16" borderId="5" xfId="0" applyFont="1" applyFill="1" applyBorder="1" applyAlignment="1">
      <alignment horizontal="center" vertical="center" wrapText="1"/>
    </xf>
    <xf numFmtId="0" fontId="49" fillId="16" borderId="5" xfId="0" applyFont="1" applyFill="1" applyBorder="1" applyAlignment="1">
      <alignment horizontal="center" vertical="center" wrapText="1"/>
    </xf>
    <xf numFmtId="0" fontId="49" fillId="16" borderId="11" xfId="0" applyFont="1" applyFill="1" applyBorder="1" applyAlignment="1">
      <alignment horizontal="center" vertical="center" wrapText="1"/>
    </xf>
    <xf numFmtId="170" fontId="0" fillId="3" borderId="0" xfId="4" applyNumberFormat="1" applyFont="1" applyFill="1"/>
    <xf numFmtId="170" fontId="51" fillId="3" borderId="5" xfId="4" applyNumberFormat="1" applyFont="1" applyFill="1" applyBorder="1"/>
    <xf numFmtId="170" fontId="55" fillId="0" borderId="5" xfId="4" applyNumberFormat="1" applyFont="1" applyBorder="1" applyAlignment="1">
      <alignment horizontal="right" vertical="center" wrapText="1"/>
    </xf>
    <xf numFmtId="170" fontId="53" fillId="3" borderId="0" xfId="0" applyNumberFormat="1" applyFont="1" applyFill="1"/>
    <xf numFmtId="170" fontId="53" fillId="3" borderId="0" xfId="0" applyNumberFormat="1" applyFont="1" applyFill="1" applyAlignment="1">
      <alignment vertical="center"/>
    </xf>
    <xf numFmtId="170" fontId="56" fillId="15" borderId="5" xfId="4" applyNumberFormat="1" applyFont="1" applyFill="1" applyBorder="1"/>
    <xf numFmtId="170" fontId="0" fillId="3" borderId="0" xfId="0" applyNumberFormat="1" applyFill="1"/>
    <xf numFmtId="170" fontId="0" fillId="3" borderId="0" xfId="0" applyNumberFormat="1" applyFill="1" applyAlignment="1">
      <alignment vertical="center"/>
    </xf>
    <xf numFmtId="0" fontId="50" fillId="0" borderId="10" xfId="0" applyFont="1" applyBorder="1" applyAlignment="1">
      <alignment vertical="center" wrapText="1"/>
    </xf>
    <xf numFmtId="43" fontId="50" fillId="3" borderId="10" xfId="4" applyFont="1" applyFill="1" applyBorder="1" applyAlignment="1">
      <alignment horizontal="right" vertical="center" wrapText="1"/>
    </xf>
    <xf numFmtId="170" fontId="50" fillId="3" borderId="5" xfId="4" applyNumberFormat="1" applyFont="1" applyFill="1" applyBorder="1" applyAlignment="1">
      <alignment horizontal="right" vertical="center" wrapText="1"/>
    </xf>
    <xf numFmtId="170" fontId="50" fillId="3" borderId="10" xfId="4" applyNumberFormat="1" applyFont="1" applyFill="1" applyBorder="1" applyAlignment="1">
      <alignment horizontal="right" vertical="center" wrapText="1"/>
    </xf>
    <xf numFmtId="170" fontId="57" fillId="3" borderId="10" xfId="4" applyNumberFormat="1" applyFont="1" applyFill="1" applyBorder="1" applyAlignment="1">
      <alignment horizontal="right" vertical="center" wrapText="1"/>
    </xf>
    <xf numFmtId="43" fontId="57" fillId="3" borderId="10" xfId="4" applyFont="1" applyFill="1" applyBorder="1" applyAlignment="1">
      <alignment horizontal="right" vertical="center" wrapText="1"/>
    </xf>
    <xf numFmtId="43" fontId="51" fillId="17" borderId="5" xfId="4" applyFont="1" applyFill="1" applyBorder="1"/>
    <xf numFmtId="0" fontId="58" fillId="3" borderId="0" xfId="0" applyFont="1" applyFill="1"/>
    <xf numFmtId="43" fontId="51" fillId="18" borderId="5" xfId="4" applyFont="1" applyFill="1" applyBorder="1"/>
    <xf numFmtId="0" fontId="53" fillId="3" borderId="0" xfId="0" applyFont="1" applyFill="1" applyAlignment="1">
      <alignment horizontal="center" vertical="center"/>
    </xf>
    <xf numFmtId="0" fontId="20" fillId="7" borderId="4" xfId="0" applyFont="1" applyFill="1" applyBorder="1" applyAlignment="1">
      <alignment horizontal="center" vertical="center"/>
    </xf>
    <xf numFmtId="0" fontId="20" fillId="7" borderId="0" xfId="0" applyFont="1" applyFill="1" applyAlignment="1">
      <alignment horizontal="center" vertical="center"/>
    </xf>
    <xf numFmtId="164" fontId="20" fillId="7" borderId="0" xfId="1" applyNumberFormat="1" applyFont="1" applyFill="1" applyBorder="1" applyAlignment="1">
      <alignment horizontal="center" vertical="center"/>
    </xf>
    <xf numFmtId="164" fontId="21" fillId="9" borderId="0" xfId="0" applyNumberFormat="1" applyFont="1" applyFill="1" applyAlignment="1">
      <alignment horizontal="center" vertical="center"/>
    </xf>
    <xf numFmtId="0" fontId="0" fillId="3" borderId="4" xfId="0" applyFill="1" applyBorder="1"/>
    <xf numFmtId="164" fontId="5" fillId="3" borderId="0" xfId="0" applyNumberFormat="1" applyFont="1" applyFill="1" applyAlignment="1">
      <alignment vertical="center"/>
    </xf>
    <xf numFmtId="164" fontId="20" fillId="7" borderId="0" xfId="1" applyNumberFormat="1" applyFont="1" applyFill="1" applyAlignment="1">
      <alignment horizontal="center" vertical="center"/>
    </xf>
    <xf numFmtId="0" fontId="5" fillId="3" borderId="0" xfId="0" applyFont="1" applyFill="1" applyAlignment="1">
      <alignment vertical="center"/>
    </xf>
    <xf numFmtId="1" fontId="20" fillId="7" borderId="4" xfId="0" applyNumberFormat="1" applyFont="1" applyFill="1" applyBorder="1" applyAlignment="1">
      <alignment horizontal="center" vertical="center"/>
    </xf>
    <xf numFmtId="0" fontId="61" fillId="3" borderId="0" xfId="0" applyFont="1" applyFill="1"/>
    <xf numFmtId="0" fontId="20" fillId="3" borderId="0" xfId="0" applyFont="1" applyFill="1" applyAlignment="1">
      <alignment horizontal="center" vertical="center"/>
    </xf>
    <xf numFmtId="0" fontId="22" fillId="10" borderId="4" xfId="0" applyFont="1" applyFill="1" applyBorder="1" applyAlignment="1">
      <alignment horizontal="center" vertical="center"/>
    </xf>
    <xf numFmtId="164" fontId="22" fillId="19" borderId="0" xfId="0" applyNumberFormat="1" applyFont="1" applyFill="1" applyAlignment="1">
      <alignment horizontal="center" vertical="center"/>
    </xf>
    <xf numFmtId="164" fontId="22" fillId="17" borderId="0" xfId="0" applyNumberFormat="1" applyFont="1" applyFill="1" applyAlignment="1">
      <alignment horizontal="center" vertical="center"/>
    </xf>
    <xf numFmtId="0" fontId="15"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vertical="center" wrapText="1"/>
      <protection locked="0"/>
    </xf>
    <xf numFmtId="0" fontId="6" fillId="3" borderId="14" xfId="0" applyFont="1" applyFill="1" applyBorder="1" applyAlignment="1" applyProtection="1">
      <alignment horizontal="center" vertical="center" wrapText="1"/>
      <protection locked="0"/>
    </xf>
    <xf numFmtId="0" fontId="6" fillId="15" borderId="14" xfId="0" applyFont="1" applyFill="1" applyBorder="1" applyAlignment="1" applyProtection="1">
      <alignment horizontal="center" vertical="center" wrapText="1"/>
      <protection locked="0"/>
    </xf>
    <xf numFmtId="9" fontId="7" fillId="15" borderId="14" xfId="0" applyNumberFormat="1" applyFont="1" applyFill="1" applyBorder="1" applyAlignment="1">
      <alignment horizontal="center" vertical="center" wrapText="1"/>
    </xf>
    <xf numFmtId="170" fontId="7" fillId="15" borderId="14" xfId="4" applyNumberFormat="1" applyFont="1" applyFill="1" applyBorder="1" applyAlignment="1">
      <alignment horizontal="center" vertical="center" wrapText="1"/>
    </xf>
    <xf numFmtId="43" fontId="7" fillId="15" borderId="14" xfId="4" applyFont="1" applyFill="1" applyBorder="1" applyAlignment="1">
      <alignment horizontal="center" vertical="center" wrapText="1"/>
    </xf>
    <xf numFmtId="0" fontId="60" fillId="3" borderId="14" xfId="0" applyFont="1" applyFill="1" applyBorder="1" applyAlignment="1" applyProtection="1">
      <alignment horizontal="center" vertical="center" wrapText="1"/>
      <protection locked="0"/>
    </xf>
    <xf numFmtId="0" fontId="63" fillId="5" borderId="14" xfId="0" applyFont="1" applyFill="1" applyBorder="1" applyAlignment="1" applyProtection="1">
      <alignment horizontal="center" vertical="center"/>
      <protection locked="0"/>
    </xf>
    <xf numFmtId="0" fontId="59" fillId="3" borderId="0" xfId="0" applyFont="1" applyFill="1" applyAlignment="1" applyProtection="1">
      <alignment vertical="center"/>
      <protection locked="0"/>
    </xf>
    <xf numFmtId="0" fontId="59" fillId="0" borderId="0" xfId="0" applyFont="1" applyAlignment="1" applyProtection="1">
      <alignment vertical="center"/>
      <protection locked="0"/>
    </xf>
    <xf numFmtId="0" fontId="65" fillId="3" borderId="0" xfId="0" applyFont="1" applyFill="1" applyProtection="1">
      <protection locked="0"/>
    </xf>
    <xf numFmtId="0" fontId="60" fillId="3" borderId="15" xfId="0" applyFont="1" applyFill="1" applyBorder="1" applyAlignment="1" applyProtection="1">
      <alignment horizontal="center" vertical="center" wrapText="1"/>
      <protection locked="0"/>
    </xf>
    <xf numFmtId="0" fontId="7" fillId="15" borderId="14" xfId="4" applyNumberFormat="1" applyFont="1" applyFill="1" applyBorder="1" applyAlignment="1">
      <alignment horizontal="center" vertical="center" wrapText="1"/>
    </xf>
    <xf numFmtId="9" fontId="6" fillId="15" borderId="14" xfId="0" applyNumberFormat="1" applyFont="1" applyFill="1" applyBorder="1" applyAlignment="1">
      <alignment horizontal="center" vertical="center" wrapText="1"/>
    </xf>
    <xf numFmtId="9" fontId="6" fillId="15" borderId="14" xfId="0" applyNumberFormat="1" applyFont="1" applyFill="1" applyBorder="1" applyAlignment="1">
      <alignment horizontal="center" vertical="center"/>
    </xf>
    <xf numFmtId="9" fontId="6" fillId="15" borderId="14" xfId="0" applyNumberFormat="1" applyFont="1" applyFill="1" applyBorder="1" applyAlignment="1" applyProtection="1">
      <alignment horizontal="center" vertical="center"/>
      <protection locked="0"/>
    </xf>
    <xf numFmtId="9" fontId="8" fillId="15" borderId="14" xfId="0" applyNumberFormat="1" applyFont="1" applyFill="1" applyBorder="1" applyAlignment="1" applyProtection="1">
      <alignment horizontal="center" vertical="center" wrapText="1"/>
      <protection locked="0"/>
    </xf>
    <xf numFmtId="0" fontId="66" fillId="3" borderId="0" xfId="0" applyFont="1" applyFill="1" applyAlignment="1" applyProtection="1">
      <alignment horizontal="left" vertical="center"/>
      <protection locked="0"/>
    </xf>
    <xf numFmtId="9" fontId="7" fillId="15" borderId="14" xfId="0" applyNumberFormat="1" applyFont="1" applyFill="1" applyBorder="1" applyAlignment="1">
      <alignment horizontal="justify" vertical="center" wrapText="1"/>
    </xf>
    <xf numFmtId="43" fontId="0" fillId="0" borderId="0" xfId="4" applyFont="1" applyAlignment="1" applyProtection="1">
      <alignment vertical="center"/>
      <protection locked="0"/>
    </xf>
    <xf numFmtId="43" fontId="0" fillId="3" borderId="0" xfId="4" applyFont="1" applyFill="1" applyAlignment="1" applyProtection="1">
      <alignment vertical="center"/>
      <protection locked="0"/>
    </xf>
    <xf numFmtId="43" fontId="1" fillId="3" borderId="0" xfId="4" applyFont="1" applyFill="1" applyAlignment="1" applyProtection="1">
      <alignment vertical="center" wrapText="1"/>
      <protection locked="0"/>
    </xf>
    <xf numFmtId="43" fontId="2" fillId="3" borderId="0" xfId="4" applyFont="1" applyFill="1" applyAlignment="1" applyProtection="1">
      <alignment vertical="center" wrapText="1"/>
      <protection locked="0"/>
    </xf>
    <xf numFmtId="0" fontId="7" fillId="15" borderId="14" xfId="4" applyNumberFormat="1" applyFont="1" applyFill="1" applyBorder="1" applyAlignment="1">
      <alignment horizontal="left" vertical="center" wrapText="1"/>
    </xf>
    <xf numFmtId="9" fontId="7" fillId="15" borderId="14" xfId="4" applyNumberFormat="1" applyFont="1" applyFill="1" applyBorder="1" applyAlignment="1">
      <alignment horizontal="center" vertical="center" wrapText="1"/>
    </xf>
    <xf numFmtId="170" fontId="6" fillId="15" borderId="14" xfId="4" applyNumberFormat="1" applyFont="1" applyFill="1" applyBorder="1" applyAlignment="1">
      <alignment horizontal="center" vertical="center" wrapText="1"/>
    </xf>
    <xf numFmtId="0" fontId="7" fillId="15" borderId="14" xfId="4" applyNumberFormat="1" applyFont="1" applyFill="1" applyBorder="1" applyAlignment="1">
      <alignment vertical="center" wrapText="1"/>
    </xf>
    <xf numFmtId="170" fontId="7" fillId="15" borderId="14" xfId="4" applyNumberFormat="1" applyFont="1" applyFill="1" applyBorder="1" applyAlignment="1">
      <alignment vertical="center" wrapText="1"/>
    </xf>
    <xf numFmtId="9" fontId="7" fillId="15" borderId="14" xfId="4" applyNumberFormat="1" applyFont="1" applyFill="1" applyBorder="1" applyAlignment="1">
      <alignment vertical="center" wrapText="1"/>
    </xf>
    <xf numFmtId="173" fontId="6" fillId="15" borderId="14" xfId="0" applyNumberFormat="1" applyFont="1" applyFill="1" applyBorder="1" applyAlignment="1">
      <alignment horizontal="center" vertical="center" wrapText="1"/>
    </xf>
    <xf numFmtId="173" fontId="7" fillId="15" borderId="14" xfId="0" applyNumberFormat="1" applyFont="1" applyFill="1" applyBorder="1" applyAlignment="1">
      <alignment horizontal="center" vertical="center" wrapText="1"/>
    </xf>
    <xf numFmtId="170" fontId="6" fillId="15" borderId="14" xfId="4" applyNumberFormat="1" applyFont="1" applyFill="1" applyBorder="1" applyAlignment="1">
      <alignment horizontal="center" vertical="center"/>
    </xf>
    <xf numFmtId="170" fontId="8" fillId="15" borderId="14" xfId="4" applyNumberFormat="1" applyFont="1" applyFill="1" applyBorder="1" applyAlignment="1" applyProtection="1">
      <alignment horizontal="center" vertical="center" wrapText="1"/>
      <protection locked="0"/>
    </xf>
    <xf numFmtId="0" fontId="8" fillId="3" borderId="14" xfId="0" applyFont="1" applyFill="1" applyBorder="1" applyAlignment="1" applyProtection="1">
      <alignment vertical="center" wrapText="1"/>
      <protection locked="0"/>
    </xf>
    <xf numFmtId="0" fontId="8" fillId="3" borderId="14" xfId="0" applyFont="1" applyFill="1" applyBorder="1" applyAlignment="1" applyProtection="1">
      <alignment horizontal="center" vertical="center"/>
      <protection locked="0"/>
    </xf>
    <xf numFmtId="0" fontId="8" fillId="15" borderId="14" xfId="0" applyFont="1" applyFill="1" applyBorder="1" applyAlignment="1" applyProtection="1">
      <alignment horizontal="center" vertical="center" wrapText="1"/>
      <protection locked="0"/>
    </xf>
    <xf numFmtId="172" fontId="8" fillId="15" borderId="14" xfId="6" applyFont="1" applyFill="1" applyBorder="1" applyAlignment="1" applyProtection="1">
      <alignment horizontal="center" vertical="center" wrapText="1"/>
      <protection locked="0"/>
    </xf>
    <xf numFmtId="9" fontId="67" fillId="15" borderId="14" xfId="0" applyNumberFormat="1" applyFont="1" applyFill="1" applyBorder="1" applyAlignment="1">
      <alignment horizontal="center" vertical="center" wrapText="1"/>
    </xf>
    <xf numFmtId="9" fontId="67" fillId="15" borderId="14" xfId="0" applyNumberFormat="1" applyFont="1" applyFill="1" applyBorder="1" applyAlignment="1" applyProtection="1">
      <alignment horizontal="center" vertical="center" wrapText="1"/>
      <protection locked="0"/>
    </xf>
    <xf numFmtId="9" fontId="8" fillId="3" borderId="14" xfId="0" applyNumberFormat="1" applyFont="1" applyFill="1" applyBorder="1" applyAlignment="1" applyProtection="1">
      <alignment horizontal="center" vertical="center" wrapText="1"/>
      <protection locked="0"/>
    </xf>
    <xf numFmtId="9" fontId="8" fillId="3" borderId="14" xfId="0" applyNumberFormat="1" applyFont="1" applyFill="1" applyBorder="1" applyAlignment="1" applyProtection="1">
      <alignment horizontal="center" vertical="center"/>
      <protection locked="0"/>
    </xf>
    <xf numFmtId="9" fontId="10" fillId="3" borderId="14" xfId="0" applyNumberFormat="1" applyFont="1" applyFill="1" applyBorder="1" applyAlignment="1" applyProtection="1">
      <alignment horizontal="center" vertical="center" wrapText="1"/>
      <protection locked="0"/>
    </xf>
    <xf numFmtId="9" fontId="8" fillId="0" borderId="14" xfId="0" applyNumberFormat="1" applyFont="1" applyBorder="1" applyAlignment="1" applyProtection="1">
      <alignment horizontal="center" vertical="center" wrapText="1"/>
      <protection locked="0"/>
    </xf>
    <xf numFmtId="0" fontId="8" fillId="0" borderId="14" xfId="0" applyFont="1" applyBorder="1" applyAlignment="1" applyProtection="1">
      <alignment vertical="center" wrapText="1"/>
      <protection locked="0"/>
    </xf>
    <xf numFmtId="0" fontId="8" fillId="3" borderId="0" xfId="0" applyFont="1" applyFill="1" applyAlignment="1" applyProtection="1">
      <alignment vertical="center"/>
      <protection locked="0"/>
    </xf>
    <xf numFmtId="9" fontId="8" fillId="0" borderId="14" xfId="0" applyNumberFormat="1" applyFont="1" applyBorder="1" applyAlignment="1" applyProtection="1">
      <alignment horizontal="center" vertical="center"/>
      <protection locked="0"/>
    </xf>
    <xf numFmtId="0" fontId="8" fillId="0" borderId="14" xfId="0" applyFont="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9" fontId="10" fillId="15" borderId="14" xfId="0" applyNumberFormat="1" applyFont="1" applyFill="1" applyBorder="1" applyAlignment="1">
      <alignment horizontal="center" vertical="center" wrapText="1"/>
    </xf>
    <xf numFmtId="0" fontId="68" fillId="3" borderId="0" xfId="0" applyFont="1" applyFill="1" applyAlignment="1" applyProtection="1">
      <alignment horizontal="center" vertical="center"/>
      <protection locked="0"/>
    </xf>
    <xf numFmtId="0" fontId="69" fillId="3" borderId="0" xfId="0" applyFont="1" applyFill="1" applyAlignment="1" applyProtection="1">
      <alignment horizontal="center" vertical="center"/>
      <protection locked="0"/>
    </xf>
    <xf numFmtId="0" fontId="70" fillId="3" borderId="0" xfId="0" applyFont="1" applyFill="1" applyAlignment="1" applyProtection="1">
      <alignment horizontal="center" vertical="center"/>
      <protection locked="0"/>
    </xf>
    <xf numFmtId="0" fontId="70" fillId="3" borderId="0" xfId="0" applyFont="1" applyFill="1" applyAlignment="1" applyProtection="1">
      <alignment horizontal="justify" vertical="center"/>
      <protection locked="0"/>
    </xf>
    <xf numFmtId="0" fontId="69" fillId="3" borderId="0" xfId="0" applyFont="1" applyFill="1" applyAlignment="1" applyProtection="1">
      <alignment horizontal="justify" vertical="center"/>
      <protection locked="0"/>
    </xf>
    <xf numFmtId="0" fontId="71" fillId="3" borderId="14" xfId="0" applyFont="1" applyFill="1" applyBorder="1" applyAlignment="1" applyProtection="1">
      <alignment horizontal="center" vertical="center" wrapText="1"/>
      <protection locked="0"/>
    </xf>
    <xf numFmtId="0" fontId="71" fillId="5" borderId="14" xfId="0" applyFont="1" applyFill="1" applyBorder="1" applyAlignment="1" applyProtection="1">
      <alignment horizontal="center" vertical="center"/>
      <protection locked="0"/>
    </xf>
    <xf numFmtId="0" fontId="69" fillId="3" borderId="3" xfId="0" applyFont="1" applyFill="1" applyBorder="1" applyAlignment="1" applyProtection="1">
      <alignment horizontal="center" vertical="center" wrapText="1"/>
      <protection locked="0"/>
    </xf>
    <xf numFmtId="0" fontId="69" fillId="3" borderId="14" xfId="0" applyFont="1" applyFill="1" applyBorder="1" applyAlignment="1" applyProtection="1">
      <alignment horizontal="center" vertical="center"/>
      <protection locked="0"/>
    </xf>
    <xf numFmtId="0" fontId="69" fillId="15" borderId="14" xfId="0" applyFont="1" applyFill="1" applyBorder="1" applyAlignment="1" applyProtection="1">
      <alignment horizontal="center" vertical="center"/>
      <protection locked="0"/>
    </xf>
    <xf numFmtId="174" fontId="69" fillId="15" borderId="14" xfId="0" applyNumberFormat="1" applyFont="1" applyFill="1" applyBorder="1" applyAlignment="1" applyProtection="1">
      <alignment horizontal="center" vertical="center"/>
      <protection locked="0"/>
    </xf>
    <xf numFmtId="9" fontId="69" fillId="15" borderId="14" xfId="0" applyNumberFormat="1" applyFont="1" applyFill="1" applyBorder="1" applyAlignment="1" applyProtection="1">
      <alignment horizontal="center" vertical="center"/>
      <protection locked="0"/>
    </xf>
    <xf numFmtId="9" fontId="69" fillId="15" borderId="14" xfId="6" applyNumberFormat="1" applyFont="1" applyFill="1" applyBorder="1" applyAlignment="1" applyProtection="1">
      <alignment horizontal="center" vertical="center"/>
      <protection locked="0"/>
    </xf>
    <xf numFmtId="9" fontId="69" fillId="15" borderId="14" xfId="1" applyFont="1" applyFill="1" applyBorder="1" applyAlignment="1" applyProtection="1">
      <alignment horizontal="center" vertical="center"/>
      <protection locked="0"/>
    </xf>
    <xf numFmtId="9" fontId="72" fillId="15" borderId="14" xfId="1" applyFont="1" applyFill="1" applyBorder="1" applyAlignment="1" applyProtection="1">
      <alignment horizontal="center" vertical="center"/>
      <protection locked="0"/>
    </xf>
    <xf numFmtId="9" fontId="72" fillId="15" borderId="14" xfId="0" applyNumberFormat="1" applyFont="1" applyFill="1" applyBorder="1" applyAlignment="1" applyProtection="1">
      <alignment horizontal="center" vertical="center"/>
      <protection locked="0"/>
    </xf>
    <xf numFmtId="172" fontId="69" fillId="15" borderId="14" xfId="6" quotePrefix="1" applyFont="1" applyFill="1" applyBorder="1" applyAlignment="1" applyProtection="1">
      <alignment horizontal="center" vertical="center"/>
      <protection locked="0"/>
    </xf>
    <xf numFmtId="0" fontId="69" fillId="21" borderId="14" xfId="0" applyFont="1" applyFill="1" applyBorder="1" applyAlignment="1" applyProtection="1">
      <alignment horizontal="center" vertical="center"/>
      <protection locked="0"/>
    </xf>
    <xf numFmtId="3" fontId="7" fillId="15" borderId="14" xfId="4" applyNumberFormat="1" applyFont="1" applyFill="1" applyBorder="1" applyAlignment="1">
      <alignment horizontal="center" vertical="center" wrapText="1"/>
    </xf>
    <xf numFmtId="44" fontId="6" fillId="15" borderId="14" xfId="5" applyFont="1" applyFill="1" applyBorder="1" applyAlignment="1">
      <alignment horizontal="center" vertical="center" wrapText="1"/>
    </xf>
    <xf numFmtId="170" fontId="75" fillId="15" borderId="14" xfId="4" applyNumberFormat="1" applyFont="1" applyFill="1" applyBorder="1" applyAlignment="1">
      <alignment horizontal="center" vertical="center" wrapText="1"/>
    </xf>
    <xf numFmtId="175" fontId="6" fillId="3" borderId="2"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7" fillId="3" borderId="2" xfId="4" applyNumberFormat="1" applyFont="1" applyFill="1" applyBorder="1" applyAlignment="1">
      <alignment horizontal="center" vertical="center" wrapText="1"/>
    </xf>
    <xf numFmtId="0" fontId="7" fillId="3" borderId="2" xfId="4" applyNumberFormat="1" applyFont="1" applyFill="1" applyBorder="1" applyAlignment="1">
      <alignment vertical="center" wrapText="1"/>
    </xf>
    <xf numFmtId="170" fontId="7" fillId="3" borderId="2" xfId="4" applyNumberFormat="1" applyFont="1" applyFill="1" applyBorder="1" applyAlignment="1">
      <alignment vertical="center" wrapText="1"/>
    </xf>
    <xf numFmtId="170" fontId="7" fillId="3" borderId="2" xfId="4" applyNumberFormat="1" applyFont="1" applyFill="1" applyBorder="1" applyAlignment="1">
      <alignment horizontal="center" vertical="center" wrapText="1"/>
    </xf>
    <xf numFmtId="9" fontId="6" fillId="3" borderId="2" xfId="0" applyNumberFormat="1" applyFont="1" applyFill="1" applyBorder="1" applyAlignment="1">
      <alignment horizontal="center" vertical="center" wrapText="1"/>
    </xf>
    <xf numFmtId="9" fontId="69" fillId="21" borderId="14" xfId="0" applyNumberFormat="1" applyFont="1" applyFill="1" applyBorder="1" applyAlignment="1" applyProtection="1">
      <alignment horizontal="center" vertical="center"/>
      <protection locked="0"/>
    </xf>
    <xf numFmtId="9" fontId="69" fillId="21" borderId="14" xfId="6" applyNumberFormat="1" applyFont="1" applyFill="1" applyBorder="1" applyAlignment="1" applyProtection="1">
      <alignment horizontal="center" vertical="center"/>
      <protection locked="0"/>
    </xf>
    <xf numFmtId="0" fontId="69" fillId="21" borderId="0" xfId="0" applyFont="1" applyFill="1" applyAlignment="1" applyProtection="1">
      <alignment horizontal="center" vertical="center"/>
      <protection locked="0"/>
    </xf>
    <xf numFmtId="0" fontId="69" fillId="3" borderId="14" xfId="0" applyFont="1" applyFill="1" applyBorder="1" applyAlignment="1" applyProtection="1">
      <alignment horizontal="center" vertical="center" wrapText="1"/>
      <protection locked="0"/>
    </xf>
    <xf numFmtId="0" fontId="76" fillId="15" borderId="14" xfId="0" applyFont="1" applyFill="1" applyBorder="1" applyAlignment="1" applyProtection="1">
      <alignment horizontal="justify" vertical="center" wrapText="1"/>
      <protection locked="0"/>
    </xf>
    <xf numFmtId="9" fontId="76" fillId="15" borderId="14" xfId="0" applyNumberFormat="1" applyFont="1" applyFill="1" applyBorder="1" applyAlignment="1" applyProtection="1">
      <alignment horizontal="center" vertical="center" wrapText="1"/>
      <protection locked="0"/>
    </xf>
    <xf numFmtId="0" fontId="76" fillId="15" borderId="14"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0" fontId="61" fillId="23" borderId="0" xfId="0" applyFont="1" applyFill="1"/>
    <xf numFmtId="0" fontId="0" fillId="3" borderId="21" xfId="0" applyFill="1" applyBorder="1"/>
    <xf numFmtId="0" fontId="0" fillId="3" borderId="22" xfId="0" applyFill="1" applyBorder="1"/>
    <xf numFmtId="0" fontId="86" fillId="23" borderId="21" xfId="0" applyFont="1" applyFill="1" applyBorder="1" applyAlignment="1">
      <alignment vertical="center"/>
    </xf>
    <xf numFmtId="0" fontId="61" fillId="23" borderId="22" xfId="0" applyFont="1" applyFill="1" applyBorder="1"/>
    <xf numFmtId="0" fontId="0" fillId="3" borderId="23" xfId="0" applyFill="1" applyBorder="1"/>
    <xf numFmtId="0" fontId="0" fillId="3" borderId="24" xfId="0" applyFill="1" applyBorder="1"/>
    <xf numFmtId="0" fontId="0" fillId="3" borderId="25" xfId="0" applyFill="1" applyBorder="1"/>
    <xf numFmtId="0" fontId="87"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76" fillId="3" borderId="14" xfId="0" applyFont="1" applyFill="1" applyBorder="1" applyAlignment="1" applyProtection="1">
      <alignment horizontal="justify" vertical="center" wrapText="1"/>
      <protection locked="0"/>
    </xf>
    <xf numFmtId="0" fontId="73" fillId="3" borderId="14" xfId="0" applyFont="1" applyFill="1" applyBorder="1" applyAlignment="1" applyProtection="1">
      <alignment horizontal="center" vertical="center" wrapText="1"/>
      <protection locked="0"/>
    </xf>
    <xf numFmtId="9" fontId="73" fillId="3" borderId="14" xfId="0" applyNumberFormat="1" applyFont="1" applyFill="1" applyBorder="1" applyAlignment="1" applyProtection="1">
      <alignment horizontal="center" vertical="center" wrapText="1"/>
      <protection locked="0"/>
    </xf>
    <xf numFmtId="9" fontId="76" fillId="3" borderId="14" xfId="0" applyNumberFormat="1" applyFont="1" applyFill="1" applyBorder="1" applyAlignment="1" applyProtection="1">
      <alignment horizontal="center" vertical="center" wrapText="1"/>
      <protection locked="0"/>
    </xf>
    <xf numFmtId="0" fontId="69" fillId="3" borderId="14" xfId="0" applyFont="1" applyFill="1" applyBorder="1" applyAlignment="1" applyProtection="1">
      <alignment horizontal="justify" vertical="center"/>
      <protection locked="0"/>
    </xf>
    <xf numFmtId="0" fontId="76" fillId="3" borderId="14" xfId="0" applyFont="1" applyFill="1" applyBorder="1" applyAlignment="1" applyProtection="1">
      <alignment horizontal="justify" vertical="center"/>
      <protection locked="0"/>
    </xf>
    <xf numFmtId="0" fontId="78" fillId="3" borderId="14" xfId="0" applyFont="1" applyFill="1" applyBorder="1" applyAlignment="1" applyProtection="1">
      <alignment horizontal="center" vertical="center" wrapText="1"/>
      <protection locked="0"/>
    </xf>
    <xf numFmtId="0" fontId="78" fillId="3" borderId="14" xfId="0" applyFont="1" applyFill="1" applyBorder="1" applyAlignment="1" applyProtection="1">
      <alignment horizontal="justify" vertical="center" wrapText="1"/>
      <protection locked="0"/>
    </xf>
    <xf numFmtId="9" fontId="69" fillId="3" borderId="14" xfId="0" applyNumberFormat="1" applyFont="1" applyFill="1" applyBorder="1" applyAlignment="1" applyProtection="1">
      <alignment horizontal="center" vertical="center"/>
      <protection locked="0"/>
    </xf>
    <xf numFmtId="0" fontId="76" fillId="3" borderId="14" xfId="0" applyFont="1" applyFill="1" applyBorder="1" applyAlignment="1" applyProtection="1">
      <alignment horizontal="center" vertical="center" wrapText="1"/>
      <protection locked="0"/>
    </xf>
    <xf numFmtId="1" fontId="69" fillId="3" borderId="14" xfId="0" applyNumberFormat="1" applyFont="1" applyFill="1" applyBorder="1" applyAlignment="1" applyProtection="1">
      <alignment horizontal="center" vertical="center" wrapText="1"/>
      <protection locked="0"/>
    </xf>
    <xf numFmtId="0" fontId="69" fillId="3" borderId="14" xfId="0" applyFont="1" applyFill="1" applyBorder="1" applyAlignment="1" applyProtection="1">
      <alignment horizontal="justify" vertical="center" wrapText="1"/>
      <protection locked="0"/>
    </xf>
    <xf numFmtId="0" fontId="82" fillId="3" borderId="14" xfId="0" applyFont="1" applyFill="1" applyBorder="1" applyAlignment="1" applyProtection="1">
      <alignment horizontal="justify" vertical="center" wrapText="1"/>
      <protection locked="0"/>
    </xf>
    <xf numFmtId="0" fontId="8" fillId="3" borderId="14" xfId="0" applyFont="1" applyFill="1" applyBorder="1" applyAlignment="1" applyProtection="1">
      <alignment vertical="center"/>
      <protection locked="0"/>
    </xf>
    <xf numFmtId="9" fontId="6" fillId="3" borderId="14" xfId="0" applyNumberFormat="1"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wrapText="1"/>
      <protection locked="0"/>
    </xf>
    <xf numFmtId="9" fontId="6" fillId="3" borderId="14" xfId="1" applyFont="1" applyFill="1" applyBorder="1" applyAlignment="1" applyProtection="1">
      <alignment horizontal="center" vertical="center" wrapText="1"/>
      <protection locked="0"/>
    </xf>
    <xf numFmtId="9" fontId="6" fillId="3" borderId="14" xfId="0" applyNumberFormat="1" applyFont="1" applyFill="1" applyBorder="1" applyAlignment="1" applyProtection="1">
      <alignment horizontal="center" vertical="center"/>
      <protection locked="0"/>
    </xf>
    <xf numFmtId="9" fontId="6" fillId="3" borderId="14" xfId="0" applyNumberFormat="1" applyFont="1" applyFill="1" applyBorder="1" applyAlignment="1">
      <alignment horizontal="center" vertical="center" wrapText="1"/>
    </xf>
    <xf numFmtId="173" fontId="6" fillId="3" borderId="14" xfId="0" applyNumberFormat="1" applyFont="1" applyFill="1" applyBorder="1" applyAlignment="1">
      <alignment horizontal="center" vertical="center" wrapText="1"/>
    </xf>
    <xf numFmtId="0" fontId="6" fillId="3" borderId="14" xfId="0" applyFont="1" applyFill="1" applyBorder="1" applyAlignment="1">
      <alignment vertical="center" wrapText="1"/>
    </xf>
    <xf numFmtId="9" fontId="6" fillId="3" borderId="14" xfId="1" applyFont="1" applyFill="1" applyBorder="1" applyAlignment="1">
      <alignment horizontal="center" vertical="center"/>
    </xf>
    <xf numFmtId="164" fontId="5" fillId="3" borderId="14" xfId="0" applyNumberFormat="1" applyFont="1" applyFill="1" applyBorder="1" applyAlignment="1">
      <alignment horizontal="center" vertical="center"/>
    </xf>
    <xf numFmtId="10" fontId="5" fillId="3" borderId="14" xfId="1" applyNumberFormat="1" applyFont="1" applyFill="1" applyBorder="1" applyAlignment="1">
      <alignment horizontal="center" vertical="center"/>
    </xf>
    <xf numFmtId="9" fontId="5" fillId="3" borderId="14" xfId="1" applyFont="1" applyFill="1" applyBorder="1" applyAlignment="1" applyProtection="1">
      <alignment horizontal="center" vertical="center"/>
    </xf>
    <xf numFmtId="0" fontId="5" fillId="3" borderId="14" xfId="0" applyFont="1" applyFill="1" applyBorder="1" applyAlignment="1">
      <alignment horizontal="left" vertical="center" wrapText="1"/>
    </xf>
    <xf numFmtId="9" fontId="0" fillId="3" borderId="14" xfId="1" applyFont="1" applyFill="1" applyBorder="1" applyAlignment="1">
      <alignment horizontal="center" vertical="center"/>
    </xf>
    <xf numFmtId="9" fontId="6" fillId="3" borderId="14" xfId="1" applyFont="1" applyFill="1" applyBorder="1" applyAlignment="1">
      <alignment horizontal="center" vertical="center" wrapText="1"/>
    </xf>
    <xf numFmtId="10" fontId="5" fillId="3" borderId="14" xfId="1" applyNumberFormat="1" applyFont="1" applyFill="1" applyBorder="1" applyAlignment="1">
      <alignment horizontal="center" vertical="center" wrapText="1"/>
    </xf>
    <xf numFmtId="173" fontId="5" fillId="3" borderId="14" xfId="1" applyNumberFormat="1" applyFont="1" applyFill="1" applyBorder="1" applyAlignment="1" applyProtection="1">
      <alignment horizontal="center" vertical="center"/>
    </xf>
    <xf numFmtId="9" fontId="5" fillId="3" borderId="14" xfId="1" applyFont="1" applyFill="1" applyBorder="1" applyAlignment="1">
      <alignment horizontal="center" vertical="center" wrapText="1"/>
    </xf>
    <xf numFmtId="172" fontId="5" fillId="3" borderId="14" xfId="6"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protection locked="0"/>
    </xf>
    <xf numFmtId="0" fontId="8" fillId="3" borderId="14" xfId="4" applyNumberFormat="1" applyFont="1" applyFill="1" applyBorder="1" applyAlignment="1" applyProtection="1">
      <alignment horizontal="center" vertical="center" wrapText="1"/>
      <protection locked="0"/>
    </xf>
    <xf numFmtId="0" fontId="6" fillId="0" borderId="14" xfId="0" applyFont="1" applyBorder="1" applyAlignment="1" applyProtection="1">
      <alignment horizontal="left" vertical="center" wrapText="1"/>
      <protection locked="0"/>
    </xf>
    <xf numFmtId="0" fontId="6" fillId="0" borderId="14" xfId="0" applyFont="1" applyBorder="1" applyAlignment="1" applyProtection="1">
      <alignment horizontal="center" vertical="center" wrapText="1"/>
      <protection locked="0"/>
    </xf>
    <xf numFmtId="9" fontId="6" fillId="0" borderId="14"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justify" vertical="center" wrapText="1"/>
      <protection locked="0"/>
    </xf>
    <xf numFmtId="0" fontId="6" fillId="0" borderId="1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3" borderId="14" xfId="0" applyFont="1" applyFill="1" applyBorder="1" applyAlignment="1">
      <alignment horizontal="center" vertical="center" wrapText="1"/>
    </xf>
    <xf numFmtId="0" fontId="0" fillId="3" borderId="18" xfId="0" applyFill="1" applyBorder="1"/>
    <xf numFmtId="0" fontId="0" fillId="3" borderId="19" xfId="0" applyFill="1" applyBorder="1"/>
    <xf numFmtId="0" fontId="0" fillId="3" borderId="20" xfId="0" applyFill="1" applyBorder="1"/>
    <xf numFmtId="0" fontId="89" fillId="3" borderId="21" xfId="0" applyFont="1" applyFill="1" applyBorder="1"/>
    <xf numFmtId="0" fontId="83" fillId="3" borderId="0" xfId="0" applyFont="1" applyFill="1" applyAlignment="1">
      <alignment horizontal="left" vertical="center" wrapText="1"/>
    </xf>
    <xf numFmtId="0" fontId="92" fillId="3" borderId="21" xfId="0" applyFont="1" applyFill="1" applyBorder="1" applyAlignment="1">
      <alignment vertical="center"/>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7" fillId="24" borderId="27" xfId="0" applyFont="1" applyFill="1" applyBorder="1" applyAlignment="1" applyProtection="1">
      <alignment horizontal="center" vertical="center" wrapText="1"/>
      <protection locked="0"/>
    </xf>
    <xf numFmtId="0" fontId="94" fillId="3" borderId="14" xfId="0" applyFont="1" applyFill="1" applyBorder="1" applyAlignment="1" applyProtection="1">
      <alignment horizontal="center" vertical="center" wrapText="1"/>
      <protection locked="0"/>
    </xf>
    <xf numFmtId="0" fontId="97" fillId="5" borderId="14" xfId="0" applyFont="1" applyFill="1" applyBorder="1" applyAlignment="1" applyProtection="1">
      <alignment horizontal="center" vertical="center"/>
      <protection locked="0"/>
    </xf>
    <xf numFmtId="0" fontId="93" fillId="15" borderId="14" xfId="0" applyFont="1" applyFill="1" applyBorder="1" applyAlignment="1" applyProtection="1">
      <alignment horizontal="left" vertical="center" wrapText="1"/>
      <protection locked="0"/>
    </xf>
    <xf numFmtId="171" fontId="93" fillId="15" borderId="14" xfId="0" applyNumberFormat="1" applyFont="1" applyFill="1" applyBorder="1" applyAlignment="1" applyProtection="1">
      <alignment horizontal="right" vertical="center"/>
      <protection locked="0"/>
    </xf>
    <xf numFmtId="9" fontId="93" fillId="15" borderId="14" xfId="0" applyNumberFormat="1" applyFont="1" applyFill="1" applyBorder="1" applyAlignment="1" applyProtection="1">
      <alignment horizontal="center" vertical="center"/>
      <protection locked="0"/>
    </xf>
    <xf numFmtId="1" fontId="93" fillId="15" borderId="14" xfId="0" applyNumberFormat="1" applyFont="1" applyFill="1" applyBorder="1" applyAlignment="1" applyProtection="1">
      <alignment horizontal="center" vertical="center"/>
      <protection locked="0"/>
    </xf>
    <xf numFmtId="9" fontId="93" fillId="15" borderId="14" xfId="1" applyFont="1" applyFill="1" applyBorder="1" applyAlignment="1" applyProtection="1">
      <alignment horizontal="center" vertical="center"/>
      <protection locked="0"/>
    </xf>
    <xf numFmtId="0" fontId="10" fillId="2" borderId="14"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wrapText="1"/>
      <protection locked="0"/>
    </xf>
    <xf numFmtId="0" fontId="98" fillId="3" borderId="14" xfId="0" applyFont="1" applyFill="1" applyBorder="1" applyAlignment="1" applyProtection="1">
      <alignment horizontal="center" vertical="center" wrapText="1"/>
      <protection locked="0"/>
    </xf>
    <xf numFmtId="0" fontId="98" fillId="0" borderId="14" xfId="0" applyFont="1" applyBorder="1" applyAlignment="1" applyProtection="1">
      <alignment horizontal="left" vertical="center" wrapText="1"/>
      <protection locked="0"/>
    </xf>
    <xf numFmtId="0" fontId="98" fillId="3" borderId="14" xfId="0" applyFont="1" applyFill="1" applyBorder="1" applyAlignment="1" applyProtection="1">
      <alignment horizontal="left" vertical="center" wrapText="1"/>
      <protection locked="0"/>
    </xf>
    <xf numFmtId="9" fontId="98" fillId="3" borderId="14" xfId="0" applyNumberFormat="1" applyFont="1" applyFill="1" applyBorder="1" applyAlignment="1" applyProtection="1">
      <alignment horizontal="center" vertical="center"/>
      <protection locked="0"/>
    </xf>
    <xf numFmtId="0" fontId="98" fillId="3" borderId="14" xfId="0" applyFont="1" applyFill="1" applyBorder="1" applyAlignment="1" applyProtection="1">
      <alignment horizontal="center" vertical="center"/>
      <protection locked="0"/>
    </xf>
    <xf numFmtId="0" fontId="98" fillId="0" borderId="14" xfId="0" applyFont="1" applyBorder="1" applyAlignment="1">
      <alignment vertical="center" wrapText="1"/>
    </xf>
    <xf numFmtId="0" fontId="98" fillId="0" borderId="14" xfId="0" applyFont="1" applyBorder="1" applyAlignment="1">
      <alignment horizontal="left" vertical="center" wrapText="1"/>
    </xf>
    <xf numFmtId="0" fontId="98" fillId="3" borderId="14" xfId="0" applyFont="1" applyFill="1" applyBorder="1" applyAlignment="1" applyProtection="1">
      <alignment vertical="center" wrapText="1"/>
      <protection locked="0"/>
    </xf>
    <xf numFmtId="0" fontId="93" fillId="3" borderId="0" xfId="0" applyFont="1" applyFill="1" applyAlignment="1" applyProtection="1">
      <alignment vertical="center"/>
      <protection locked="0"/>
    </xf>
    <xf numFmtId="0" fontId="93" fillId="3" borderId="0" xfId="0" applyFont="1" applyFill="1" applyAlignment="1" applyProtection="1">
      <alignment horizontal="center" vertical="center"/>
      <protection locked="0"/>
    </xf>
    <xf numFmtId="0" fontId="96" fillId="3" borderId="0" xfId="0" applyFont="1" applyFill="1" applyAlignment="1" applyProtection="1">
      <alignment horizontal="left" vertical="center" wrapText="1"/>
      <protection locked="0"/>
    </xf>
    <xf numFmtId="0" fontId="96" fillId="3" borderId="0" xfId="0" applyFont="1" applyFill="1" applyAlignment="1" applyProtection="1">
      <alignment vertical="center" wrapText="1"/>
      <protection locked="0"/>
    </xf>
    <xf numFmtId="0" fontId="93" fillId="3" borderId="0" xfId="0" applyFont="1" applyFill="1" applyAlignment="1" applyProtection="1">
      <alignment vertical="center" wrapText="1"/>
      <protection locked="0"/>
    </xf>
    <xf numFmtId="0" fontId="93" fillId="3" borderId="0" xfId="0" applyFont="1" applyFill="1" applyAlignment="1" applyProtection="1">
      <alignment horizontal="left" vertical="center"/>
      <protection locked="0"/>
    </xf>
    <xf numFmtId="0" fontId="96" fillId="3" borderId="0" xfId="0" applyFont="1" applyFill="1" applyAlignment="1" applyProtection="1">
      <alignment vertical="center"/>
      <protection locked="0"/>
    </xf>
    <xf numFmtId="0" fontId="93" fillId="3" borderId="14" xfId="0" applyFont="1" applyFill="1" applyBorder="1" applyAlignment="1" applyProtection="1">
      <alignment vertical="center"/>
      <protection locked="0"/>
    </xf>
    <xf numFmtId="171" fontId="93" fillId="3" borderId="0" xfId="0" applyNumberFormat="1" applyFont="1" applyFill="1" applyAlignment="1" applyProtection="1">
      <alignment vertical="center"/>
      <protection locked="0"/>
    </xf>
    <xf numFmtId="0" fontId="93" fillId="0" borderId="0" xfId="0" applyFont="1" applyAlignment="1" applyProtection="1">
      <alignment horizontal="left" vertical="center"/>
      <protection locked="0"/>
    </xf>
    <xf numFmtId="0" fontId="93" fillId="0" borderId="0" xfId="0" applyFont="1" applyAlignment="1" applyProtection="1">
      <alignment vertical="center"/>
      <protection locked="0"/>
    </xf>
    <xf numFmtId="0" fontId="93" fillId="0" borderId="0" xfId="0" applyFont="1" applyAlignment="1" applyProtection="1">
      <alignment horizontal="center" vertical="center"/>
      <protection locked="0"/>
    </xf>
    <xf numFmtId="0" fontId="93" fillId="0" borderId="0" xfId="0" applyFont="1" applyAlignment="1" applyProtection="1">
      <alignment vertical="center" wrapText="1"/>
      <protection locked="0"/>
    </xf>
    <xf numFmtId="164" fontId="6" fillId="3" borderId="14"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wrapText="1"/>
    </xf>
    <xf numFmtId="9" fontId="6" fillId="3" borderId="14" xfId="1" applyFont="1" applyFill="1" applyBorder="1" applyAlignment="1">
      <alignment horizontal="left" vertical="center" wrapText="1"/>
    </xf>
    <xf numFmtId="10" fontId="6" fillId="3" borderId="14" xfId="1" applyNumberFormat="1" applyFont="1" applyFill="1" applyBorder="1" applyAlignment="1">
      <alignment horizontal="center" vertical="center" wrapText="1"/>
    </xf>
    <xf numFmtId="0" fontId="101" fillId="3" borderId="0" xfId="0" applyFont="1" applyFill="1" applyAlignment="1" applyProtection="1">
      <alignment horizontal="center" vertical="center"/>
      <protection locked="0"/>
    </xf>
    <xf numFmtId="0" fontId="11" fillId="3" borderId="0" xfId="0" applyFont="1" applyFill="1" applyAlignment="1" applyProtection="1">
      <alignment horizontal="left" vertical="center"/>
      <protection locked="0"/>
    </xf>
    <xf numFmtId="0" fontId="103" fillId="3" borderId="0" xfId="0" applyFont="1" applyFill="1" applyAlignment="1" applyProtection="1">
      <alignment horizontal="left" vertical="center"/>
      <protection locked="0"/>
    </xf>
    <xf numFmtId="0" fontId="84" fillId="3" borderId="21" xfId="0" applyFont="1" applyFill="1" applyBorder="1" applyAlignment="1">
      <alignment horizontal="left" vertical="center" wrapText="1"/>
    </xf>
    <xf numFmtId="0" fontId="84" fillId="3" borderId="0" xfId="0" applyFont="1" applyFill="1" applyAlignment="1">
      <alignment horizontal="left" vertical="center" wrapText="1"/>
    </xf>
    <xf numFmtId="0" fontId="84" fillId="3" borderId="22" xfId="0" applyFont="1" applyFill="1" applyBorder="1" applyAlignment="1">
      <alignment horizontal="left" vertical="center" wrapText="1"/>
    </xf>
    <xf numFmtId="0" fontId="30" fillId="3" borderId="0" xfId="0" applyFont="1" applyFill="1" applyAlignment="1" applyProtection="1">
      <alignment horizontal="left" vertical="center" wrapText="1"/>
      <protection locked="0"/>
    </xf>
    <xf numFmtId="0" fontId="31" fillId="3" borderId="0" xfId="0" applyFont="1" applyFill="1" applyAlignment="1">
      <alignment horizontal="center" vertical="center" wrapText="1"/>
    </xf>
    <xf numFmtId="0" fontId="21" fillId="7" borderId="0" xfId="2" applyFont="1" applyFill="1" applyBorder="1" applyAlignment="1">
      <alignment horizontal="left" vertical="center" wrapText="1"/>
    </xf>
    <xf numFmtId="0" fontId="17" fillId="8" borderId="6" xfId="0" applyFont="1" applyFill="1" applyBorder="1" applyAlignment="1">
      <alignment horizontal="center" vertical="center" wrapText="1"/>
    </xf>
    <xf numFmtId="0" fontId="23" fillId="3" borderId="0" xfId="2" applyFont="1" applyFill="1" applyBorder="1" applyAlignment="1">
      <alignment horizontal="left" vertical="center" wrapText="1"/>
    </xf>
    <xf numFmtId="0" fontId="26" fillId="10" borderId="0" xfId="0" applyFont="1" applyFill="1" applyAlignment="1">
      <alignment horizontal="left" vertical="center" wrapText="1"/>
    </xf>
    <xf numFmtId="0" fontId="27" fillId="4" borderId="0" xfId="0" applyFont="1" applyFill="1" applyAlignment="1">
      <alignment horizontal="center" vertical="center"/>
    </xf>
    <xf numFmtId="0" fontId="23" fillId="7" borderId="0" xfId="2" applyFont="1" applyFill="1" applyBorder="1" applyAlignment="1">
      <alignment horizontal="left" vertical="center" wrapText="1"/>
    </xf>
    <xf numFmtId="0" fontId="62" fillId="3" borderId="0" xfId="0" applyFont="1" applyFill="1" applyAlignment="1" applyProtection="1">
      <alignment horizontal="left" vertical="center" wrapText="1"/>
      <protection locked="0"/>
    </xf>
    <xf numFmtId="0" fontId="83" fillId="15" borderId="26" xfId="0" applyFont="1" applyFill="1" applyBorder="1" applyAlignment="1">
      <alignment horizontal="left" vertical="center" wrapText="1"/>
    </xf>
    <xf numFmtId="0" fontId="83" fillId="3" borderId="26" xfId="0" applyFont="1" applyFill="1" applyBorder="1" applyAlignment="1">
      <alignment horizontal="left" vertical="center" wrapText="1"/>
    </xf>
    <xf numFmtId="0" fontId="83" fillId="15" borderId="26" xfId="0" applyFont="1" applyFill="1" applyBorder="1" applyAlignment="1">
      <alignment horizontal="left" vertical="top" wrapText="1"/>
    </xf>
    <xf numFmtId="0" fontId="84" fillId="3" borderId="21" xfId="0" applyFont="1" applyFill="1" applyBorder="1" applyAlignment="1">
      <alignment horizontal="left" vertical="center" wrapText="1"/>
    </xf>
    <xf numFmtId="0" fontId="84" fillId="3" borderId="0" xfId="0" applyFont="1" applyFill="1" applyAlignment="1">
      <alignment horizontal="left" vertical="center" wrapText="1"/>
    </xf>
    <xf numFmtId="0" fontId="84" fillId="3" borderId="22" xfId="0" applyFont="1" applyFill="1" applyBorder="1" applyAlignment="1">
      <alignment horizontal="left" vertical="center" wrapText="1"/>
    </xf>
    <xf numFmtId="0" fontId="89" fillId="22" borderId="26" xfId="0" applyFont="1" applyFill="1" applyBorder="1" applyAlignment="1">
      <alignment horizontal="center" vertical="center"/>
    </xf>
    <xf numFmtId="0" fontId="93" fillId="15" borderId="26" xfId="0" applyFont="1" applyFill="1" applyBorder="1" applyAlignment="1">
      <alignment horizontal="center" vertical="center" wrapText="1"/>
    </xf>
    <xf numFmtId="0" fontId="84" fillId="15" borderId="26" xfId="0" applyFont="1" applyFill="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xf>
    <xf numFmtId="0" fontId="85" fillId="0" borderId="20" xfId="0" applyFont="1" applyBorder="1" applyAlignment="1">
      <alignment horizontal="center" vertical="center"/>
    </xf>
    <xf numFmtId="0" fontId="85" fillId="0" borderId="21" xfId="0" applyFont="1" applyBorder="1" applyAlignment="1">
      <alignment horizontal="center" vertical="center"/>
    </xf>
    <xf numFmtId="0" fontId="85" fillId="0" borderId="0" xfId="0" applyFont="1" applyAlignment="1">
      <alignment horizontal="center" vertical="center"/>
    </xf>
    <xf numFmtId="0" fontId="85" fillId="0" borderId="22" xfId="0" applyFont="1" applyBorder="1" applyAlignment="1">
      <alignment horizontal="center" vertical="center"/>
    </xf>
    <xf numFmtId="0" fontId="84" fillId="0" borderId="21" xfId="0" applyFont="1" applyBorder="1" applyAlignment="1">
      <alignment horizontal="left" vertical="top" wrapText="1"/>
    </xf>
    <xf numFmtId="0" fontId="84" fillId="0" borderId="0" xfId="0" applyFont="1" applyAlignment="1">
      <alignment horizontal="left" vertical="top" wrapText="1"/>
    </xf>
    <xf numFmtId="0" fontId="84" fillId="0" borderId="22" xfId="0" applyFont="1" applyBorder="1" applyAlignment="1">
      <alignment horizontal="left" vertical="top" wrapText="1"/>
    </xf>
    <xf numFmtId="0" fontId="84" fillId="3" borderId="21" xfId="0" applyFont="1" applyFill="1" applyBorder="1" applyAlignment="1">
      <alignment horizontal="left" wrapText="1"/>
    </xf>
    <xf numFmtId="0" fontId="84" fillId="3" borderId="0" xfId="0" applyFont="1" applyFill="1" applyAlignment="1">
      <alignment horizontal="left" wrapText="1"/>
    </xf>
    <xf numFmtId="0" fontId="84" fillId="3" borderId="22" xfId="0" applyFont="1" applyFill="1" applyBorder="1" applyAlignment="1">
      <alignment horizontal="left" wrapText="1"/>
    </xf>
    <xf numFmtId="0" fontId="84" fillId="3" borderId="21" xfId="0" applyFont="1" applyFill="1" applyBorder="1" applyAlignment="1">
      <alignment horizontal="left" vertical="top" wrapText="1"/>
    </xf>
    <xf numFmtId="0" fontId="84" fillId="3" borderId="0" xfId="0" applyFont="1" applyFill="1" applyAlignment="1">
      <alignment horizontal="left" vertical="top" wrapText="1"/>
    </xf>
    <xf numFmtId="0" fontId="84" fillId="3" borderId="22" xfId="0" applyFont="1" applyFill="1" applyBorder="1" applyAlignment="1">
      <alignment horizontal="left" vertical="top" wrapText="1"/>
    </xf>
    <xf numFmtId="0" fontId="71" fillId="20" borderId="14" xfId="0" applyFont="1" applyFill="1" applyBorder="1" applyAlignment="1" applyProtection="1">
      <alignment horizontal="center" vertical="center" wrapText="1"/>
      <protection locked="0"/>
    </xf>
    <xf numFmtId="0" fontId="71" fillId="3" borderId="14" xfId="0" applyFont="1" applyFill="1" applyBorder="1" applyAlignment="1" applyProtection="1">
      <alignment horizontal="center" vertical="center" wrapText="1"/>
      <protection locked="0"/>
    </xf>
    <xf numFmtId="0" fontId="97" fillId="3" borderId="14" xfId="0" applyFont="1" applyFill="1" applyBorder="1" applyAlignment="1" applyProtection="1">
      <alignment horizontal="center" vertical="center"/>
      <protection locked="0"/>
    </xf>
    <xf numFmtId="0" fontId="97" fillId="3" borderId="14" xfId="0" applyFont="1" applyFill="1" applyBorder="1" applyAlignment="1" applyProtection="1">
      <alignment horizontal="center" vertical="center" wrapText="1"/>
      <protection locked="0"/>
    </xf>
    <xf numFmtId="0" fontId="97" fillId="5" borderId="14" xfId="0" applyFont="1" applyFill="1" applyBorder="1" applyAlignment="1" applyProtection="1">
      <alignment horizontal="center" vertical="center"/>
      <protection locked="0"/>
    </xf>
    <xf numFmtId="0" fontId="95" fillId="3" borderId="14" xfId="0" applyFont="1" applyFill="1" applyBorder="1" applyAlignment="1" applyProtection="1">
      <alignment horizontal="center" vertical="center" wrapText="1"/>
      <protection locked="0"/>
    </xf>
    <xf numFmtId="0" fontId="71" fillId="5" borderId="14" xfId="0" applyFont="1" applyFill="1" applyBorder="1" applyAlignment="1" applyProtection="1">
      <alignment horizontal="center" vertical="center"/>
      <protection locked="0"/>
    </xf>
    <xf numFmtId="0" fontId="95" fillId="3" borderId="14" xfId="0" applyFont="1" applyFill="1" applyBorder="1" applyAlignment="1" applyProtection="1">
      <alignment horizontal="justify" vertical="center" wrapText="1"/>
      <protection locked="0"/>
    </xf>
    <xf numFmtId="0" fontId="71" fillId="3" borderId="14" xfId="0" applyFont="1" applyFill="1" applyBorder="1" applyAlignment="1" applyProtection="1">
      <alignment horizontal="center" vertical="center"/>
      <protection locked="0"/>
    </xf>
    <xf numFmtId="0" fontId="63" fillId="3" borderId="14" xfId="0" applyFont="1" applyFill="1" applyBorder="1" applyAlignment="1" applyProtection="1">
      <alignment horizontal="center" vertical="center"/>
      <protection locked="0"/>
    </xf>
    <xf numFmtId="0" fontId="63" fillId="5" borderId="14" xfId="0" applyFont="1" applyFill="1" applyBorder="1" applyAlignment="1" applyProtection="1">
      <alignment horizontal="center" vertical="center"/>
      <protection locked="0"/>
    </xf>
    <xf numFmtId="0" fontId="64" fillId="3" borderId="14" xfId="0" applyFont="1" applyFill="1" applyBorder="1" applyAlignment="1" applyProtection="1">
      <alignment horizontal="center" vertical="center"/>
      <protection locked="0"/>
    </xf>
    <xf numFmtId="43" fontId="71" fillId="3" borderId="14" xfId="4" applyFont="1" applyFill="1" applyBorder="1" applyAlignment="1" applyProtection="1">
      <alignment horizontal="center" vertical="center" wrapText="1"/>
      <protection locked="0"/>
    </xf>
    <xf numFmtId="0" fontId="13" fillId="20" borderId="14" xfId="0" applyFont="1" applyFill="1" applyBorder="1" applyAlignment="1" applyProtection="1">
      <alignment horizontal="center" vertical="center" wrapText="1"/>
      <protection locked="0"/>
    </xf>
    <xf numFmtId="0" fontId="64" fillId="3" borderId="14"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60" fillId="3" borderId="14"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64" fillId="3" borderId="15" xfId="0" applyFont="1" applyFill="1" applyBorder="1" applyAlignment="1" applyProtection="1">
      <alignment horizontal="center" vertical="center" wrapText="1"/>
      <protection locked="0"/>
    </xf>
    <xf numFmtId="0" fontId="13" fillId="20" borderId="15" xfId="0" applyFont="1" applyFill="1" applyBorder="1" applyAlignment="1" applyProtection="1">
      <alignment horizontal="center" vertical="center" wrapText="1"/>
      <protection locked="0"/>
    </xf>
    <xf numFmtId="0" fontId="21" fillId="7" borderId="8" xfId="2" applyFont="1" applyFill="1" applyBorder="1" applyAlignment="1">
      <alignment horizontal="left" vertical="center" wrapText="1"/>
    </xf>
    <xf numFmtId="0" fontId="26" fillId="10" borderId="0" xfId="0" applyFont="1" applyFill="1" applyAlignment="1">
      <alignment horizontal="center" vertical="center" wrapText="1"/>
    </xf>
    <xf numFmtId="0" fontId="12" fillId="3" borderId="0" xfId="0" applyFont="1" applyFill="1" applyAlignment="1" applyProtection="1">
      <alignment horizontal="left" vertical="center" wrapText="1"/>
      <protection locked="0"/>
    </xf>
    <xf numFmtId="0" fontId="18" fillId="3" borderId="9"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13" xfId="0" applyFont="1" applyFill="1" applyBorder="1" applyAlignment="1">
      <alignment horizontal="center" vertical="center" wrapText="1"/>
    </xf>
    <xf numFmtId="170" fontId="50" fillId="0" borderId="11" xfId="4" applyNumberFormat="1" applyFont="1" applyBorder="1" applyAlignment="1">
      <alignment horizontal="center" vertical="center" wrapText="1"/>
    </xf>
    <xf numFmtId="170" fontId="50" fillId="0" borderId="13" xfId="4" applyNumberFormat="1" applyFont="1" applyBorder="1" applyAlignment="1">
      <alignment horizontal="center" vertical="center" wrapText="1"/>
    </xf>
    <xf numFmtId="43" fontId="50" fillId="0" borderId="11" xfId="4" applyFont="1" applyBorder="1" applyAlignment="1">
      <alignment horizontal="center" vertical="center" wrapText="1"/>
    </xf>
    <xf numFmtId="43" fontId="50" fillId="0" borderId="13" xfId="4" applyFont="1" applyBorder="1" applyAlignment="1">
      <alignment horizontal="center" vertical="center" wrapText="1"/>
    </xf>
    <xf numFmtId="0" fontId="54" fillId="3" borderId="11" xfId="0" applyFont="1" applyFill="1" applyBorder="1" applyAlignment="1">
      <alignment horizontal="center" vertical="center" wrapText="1"/>
    </xf>
    <xf numFmtId="0" fontId="54" fillId="3" borderId="12" xfId="0" applyFont="1" applyFill="1" applyBorder="1" applyAlignment="1">
      <alignment horizontal="center" vertical="center" wrapText="1"/>
    </xf>
    <xf numFmtId="0" fontId="54" fillId="3" borderId="13" xfId="0" applyFont="1" applyFill="1" applyBorder="1" applyAlignment="1">
      <alignment horizontal="center" vertical="center" wrapText="1"/>
    </xf>
  </cellXfs>
  <cellStyles count="7">
    <cellStyle name="Hipervínculo" xfId="2" builtinId="8"/>
    <cellStyle name="Millares" xfId="4" builtinId="3"/>
    <cellStyle name="Millares [0]" xfId="3" builtinId="6"/>
    <cellStyle name="Moneda" xfId="5" builtinId="4"/>
    <cellStyle name="Moneda 2" xfId="6" xr:uid="{3D5248CA-F41D-084F-80D8-1541977108FE}"/>
    <cellStyle name="Normal" xfId="0" builtinId="0"/>
    <cellStyle name="Porcentaje" xfId="1" builtinId="5"/>
  </cellStyles>
  <dxfs count="0"/>
  <tableStyles count="0" defaultTableStyle="TableStyleMedium2" defaultPivotStyle="PivotStyleLight16"/>
  <colors>
    <mruColors>
      <color rgb="FFE1A059"/>
      <color rgb="FFF447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9612799789706301"/>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2FE4-4340-B705-FD9A461E5D42}"/>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2FE4-4340-B705-FD9A461E5D42}"/>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2FE4-4340-B705-FD9A461E5D42}"/>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2FE4-4340-B705-FD9A461E5D42}"/>
              </c:ext>
            </c:extLst>
          </c:dPt>
          <c:dPt>
            <c:idx val="4"/>
            <c:bubble3D val="0"/>
            <c:spPr>
              <a:noFill/>
              <a:ln w="19050">
                <a:noFill/>
              </a:ln>
              <a:effectLst/>
            </c:spPr>
            <c:extLst>
              <c:ext xmlns:c16="http://schemas.microsoft.com/office/drawing/2014/chart" uri="{C3380CC4-5D6E-409C-BE32-E72D297353CC}">
                <c16:uniqueId val="{00000009-2FE4-4340-B705-FD9A461E5D42}"/>
              </c:ext>
            </c:extLst>
          </c:dPt>
          <c:val>
            <c:numRef>
              <c:f>'CAL2'!$H$105:$H$109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2FE4-4340-B705-FD9A461E5D42}"/>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2FE4-4340-B705-FD9A461E5D4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2FE4-4340-B705-FD9A461E5D42}"/>
              </c:ext>
            </c:extLst>
          </c:dPt>
          <c:dPt>
            <c:idx val="2"/>
            <c:bubble3D val="0"/>
            <c:spPr>
              <a:noFill/>
              <a:ln w="19050">
                <a:noFill/>
              </a:ln>
              <a:effectLst/>
            </c:spPr>
            <c:extLst>
              <c:ext xmlns:c16="http://schemas.microsoft.com/office/drawing/2014/chart" uri="{C3380CC4-5D6E-409C-BE32-E72D297353CC}">
                <c16:uniqueId val="{00000010-2FE4-4340-B705-FD9A461E5D42}"/>
              </c:ext>
            </c:extLst>
          </c:dPt>
          <c:val>
            <c:numRef>
              <c:f>'CAL2'!$G$111:$G$113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2FE4-4340-B705-FD9A461E5D42}"/>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 PA'!$D$13</c:f>
              <c:numCache>
                <c:formatCode>0.0%</c:formatCode>
                <c:ptCount val="1"/>
                <c:pt idx="0">
                  <c:v>0</c:v>
                </c:pt>
              </c:numCache>
            </c:numRef>
          </c:val>
          <c:extLst>
            <c:ext xmlns:c16="http://schemas.microsoft.com/office/drawing/2014/chart" uri="{C3380CC4-5D6E-409C-BE32-E72D297353CC}">
              <c16:uniqueId val="{00000000-FA7F-8342-8246-1CF3180C6222}"/>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7510936132983378"/>
          <c:h val="0.8035714285714286"/>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0-DB4D-B643-8C72-164E37CBA4A4}"/>
              </c:ext>
            </c:extLst>
          </c:dPt>
          <c:cat>
            <c:strRef>
              <c:f>'CAL PA'!$C$12</c:f>
              <c:strCache>
                <c:ptCount val="1"/>
                <c:pt idx="0">
                  <c:v>Avance</c:v>
                </c:pt>
              </c:strCache>
            </c:strRef>
          </c:cat>
          <c:val>
            <c:numRef>
              <c:f>'CAL PA'!$D$20</c:f>
              <c:numCache>
                <c:formatCode>0.0%</c:formatCode>
                <c:ptCount val="1"/>
                <c:pt idx="0">
                  <c:v>0</c:v>
                </c:pt>
              </c:numCache>
            </c:numRef>
          </c:val>
          <c:extLst>
            <c:ext xmlns:c16="http://schemas.microsoft.com/office/drawing/2014/chart" uri="{C3380CC4-5D6E-409C-BE32-E72D297353CC}">
              <c16:uniqueId val="{00000000-C58A-AE49-9F9D-6E5D7985EBBF}"/>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307657195023"/>
          <c:y val="4.6932498822262601E-2"/>
          <c:w val="0.44480633102680356"/>
          <c:h val="0.73460562041813737"/>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4">
                <a:lumMod val="60000"/>
                <a:lumOff val="40000"/>
              </a:schemeClr>
            </a:solidFill>
            <a:ln>
              <a:noFill/>
            </a:ln>
            <a:effectLst/>
          </c:spPr>
          <c:invertIfNegative val="0"/>
          <c:cat>
            <c:strRef>
              <c:f>'CAL PA'!$C$12</c:f>
              <c:strCache>
                <c:ptCount val="1"/>
                <c:pt idx="0">
                  <c:v>Avance</c:v>
                </c:pt>
              </c:strCache>
            </c:strRef>
          </c:cat>
          <c:val>
            <c:numRef>
              <c:f>'CAL2'!$D$94</c:f>
              <c:numCache>
                <c:formatCode>0.0%</c:formatCode>
                <c:ptCount val="1"/>
                <c:pt idx="0">
                  <c:v>0</c:v>
                </c:pt>
              </c:numCache>
            </c:numRef>
          </c:val>
          <c:extLst>
            <c:ext xmlns:c16="http://schemas.microsoft.com/office/drawing/2014/chart" uri="{C3380CC4-5D6E-409C-BE32-E72D297353CC}">
              <c16:uniqueId val="{00000000-E84D-E242-87C7-21FEB3B67D66}"/>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011618811642959"/>
          <c:y val="0.13681023694170577"/>
          <c:w val="0.44480633102680356"/>
          <c:h val="0.73460562041813737"/>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'CAL2'!$D$66</c:f>
              <c:numCache>
                <c:formatCode>0.0%</c:formatCode>
                <c:ptCount val="1"/>
                <c:pt idx="0">
                  <c:v>0</c:v>
                </c:pt>
              </c:numCache>
            </c:numRef>
          </c:val>
          <c:extLst>
            <c:ext xmlns:c16="http://schemas.microsoft.com/office/drawing/2014/chart" uri="{C3380CC4-5D6E-409C-BE32-E72D297353CC}">
              <c16:uniqueId val="{00000000-5F2A-F64E-9AD5-119B02F805FA}"/>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'CAL2'!$D$43</c:f>
              <c:numCache>
                <c:formatCode>0.0%</c:formatCode>
                <c:ptCount val="1"/>
                <c:pt idx="0">
                  <c:v>0</c:v>
                </c:pt>
              </c:numCache>
            </c:numRef>
          </c:val>
          <c:extLst>
            <c:ext xmlns:c16="http://schemas.microsoft.com/office/drawing/2014/chart" uri="{C3380CC4-5D6E-409C-BE32-E72D297353CC}">
              <c16:uniqueId val="{00000000-A10F-6A48-8D57-5F7D1EC3AA09}"/>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 PA'!$D$46</c:f>
              <c:numCache>
                <c:formatCode>0.0%</c:formatCode>
                <c:ptCount val="1"/>
                <c:pt idx="0">
                  <c:v>0</c:v>
                </c:pt>
              </c:numCache>
            </c:numRef>
          </c:val>
          <c:extLst>
            <c:ext xmlns:c16="http://schemas.microsoft.com/office/drawing/2014/chart" uri="{C3380CC4-5D6E-409C-BE32-E72D297353CC}">
              <c16:uniqueId val="{00000000-1028-B04A-80FC-9EFD458AE728}"/>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bg2">
                <a:lumMod val="75000"/>
              </a:schemeClr>
            </a:solidFill>
            <a:ln>
              <a:noFill/>
            </a:ln>
            <a:effectLst/>
          </c:spPr>
          <c:invertIfNegative val="0"/>
          <c:cat>
            <c:strRef>
              <c:f>'CAL PA'!$C$12</c:f>
              <c:strCache>
                <c:ptCount val="1"/>
                <c:pt idx="0">
                  <c:v>Avance</c:v>
                </c:pt>
              </c:strCache>
            </c:strRef>
          </c:cat>
          <c:val>
            <c:numRef>
              <c:f>'CAL PA'!$D$46</c:f>
              <c:numCache>
                <c:formatCode>0.0%</c:formatCode>
                <c:ptCount val="1"/>
                <c:pt idx="0">
                  <c:v>0</c:v>
                </c:pt>
              </c:numCache>
            </c:numRef>
          </c:val>
          <c:extLst>
            <c:ext xmlns:c16="http://schemas.microsoft.com/office/drawing/2014/chart" uri="{C3380CC4-5D6E-409C-BE32-E72D297353CC}">
              <c16:uniqueId val="{00000000-2D2F-1840-B9F1-F87F48C67C60}"/>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73460562041813737"/>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 PA'!$D$63</c:f>
              <c:numCache>
                <c:formatCode>0.0%</c:formatCode>
                <c:ptCount val="1"/>
                <c:pt idx="0">
                  <c:v>1</c:v>
                </c:pt>
              </c:numCache>
            </c:numRef>
          </c:val>
          <c:extLst>
            <c:ext xmlns:c16="http://schemas.microsoft.com/office/drawing/2014/chart" uri="{C3380CC4-5D6E-409C-BE32-E72D297353CC}">
              <c16:uniqueId val="{00000000-052B-EF48-89A6-9DAE2BDA2667}"/>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5040346421459208"/>
          <c:y val="5.5748887042347581E-2"/>
          <c:w val="0.44480633102680356"/>
          <c:h val="0.73460562041813737"/>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6">
                <a:lumMod val="75000"/>
              </a:schemeClr>
            </a:solidFill>
            <a:ln>
              <a:noFill/>
            </a:ln>
            <a:effectLst/>
          </c:spPr>
          <c:invertIfNegative val="0"/>
          <c:cat>
            <c:strRef>
              <c:f>'CAL PA'!$C$12</c:f>
              <c:strCache>
                <c:ptCount val="1"/>
                <c:pt idx="0">
                  <c:v>Avance</c:v>
                </c:pt>
              </c:strCache>
            </c:strRef>
          </c:cat>
          <c:val>
            <c:numRef>
              <c:f>'CAL PA'!$D$77</c:f>
              <c:numCache>
                <c:formatCode>0.0%</c:formatCode>
                <c:ptCount val="1"/>
                <c:pt idx="0">
                  <c:v>0</c:v>
                </c:pt>
              </c:numCache>
            </c:numRef>
          </c:val>
          <c:extLst>
            <c:ext xmlns:c16="http://schemas.microsoft.com/office/drawing/2014/chart" uri="{C3380CC4-5D6E-409C-BE32-E72D297353CC}">
              <c16:uniqueId val="{00000000-BCD8-B546-ACED-2E445FCD9E22}"/>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BFDA-BC41-8241-61337F42BC58}"/>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BFDA-BC41-8241-61337F42BC58}"/>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BFDA-BC41-8241-61337F42BC58}"/>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BFDA-BC41-8241-61337F42BC58}"/>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09-BFDA-BC41-8241-61337F42BC58}"/>
              </c:ext>
            </c:extLst>
          </c:dPt>
          <c:val>
            <c:numRef>
              <c:f>'CAL2'!$H$9:$H$13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BFDA-BC41-8241-61337F42BC58}"/>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BFDA-BC41-8241-61337F42BC5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BFDA-BC41-8241-61337F42BC58}"/>
              </c:ext>
            </c:extLst>
          </c:dPt>
          <c:dPt>
            <c:idx val="2"/>
            <c:bubble3D val="0"/>
            <c:spPr>
              <a:noFill/>
              <a:ln w="19050">
                <a:noFill/>
              </a:ln>
              <a:effectLst/>
            </c:spPr>
            <c:extLst>
              <c:ext xmlns:c16="http://schemas.microsoft.com/office/drawing/2014/chart" uri="{C3380CC4-5D6E-409C-BE32-E72D297353CC}">
                <c16:uniqueId val="{00000010-BFDA-BC41-8241-61337F42BC58}"/>
              </c:ext>
            </c:extLst>
          </c:dPt>
          <c:val>
            <c:numRef>
              <c:f>'CAL2'!$G$15:$G$17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BFDA-BC41-8241-61337F42BC58}"/>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F599-DE4E-B27B-FF1FEDF96554}"/>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F599-DE4E-B27B-FF1FEDF96554}"/>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F599-DE4E-B27B-FF1FEDF96554}"/>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F599-DE4E-B27B-FF1FEDF96554}"/>
              </c:ext>
            </c:extLst>
          </c:dPt>
          <c:dPt>
            <c:idx val="4"/>
            <c:bubble3D val="0"/>
            <c:spPr>
              <a:noFill/>
              <a:ln w="19050">
                <a:solidFill>
                  <a:schemeClr val="lt1"/>
                </a:solidFill>
              </a:ln>
              <a:effectLst/>
            </c:spPr>
            <c:extLst>
              <c:ext xmlns:c16="http://schemas.microsoft.com/office/drawing/2014/chart" uri="{C3380CC4-5D6E-409C-BE32-E72D297353CC}">
                <c16:uniqueId val="{00000009-F599-DE4E-B27B-FF1FEDF96554}"/>
              </c:ext>
            </c:extLst>
          </c:dPt>
          <c:val>
            <c:numRef>
              <c:f>'CAL2'!$H$54:$H$58</c:f>
              <c:numCache>
                <c:formatCode>_-* #,##0.0_-;\-* #,##0.0_-;_-* "-"?_-;_-@_-</c:formatCode>
                <c:ptCount val="5"/>
                <c:pt idx="0" formatCode="_-* #,##0.0_-;\-* #,##0.0_-;_-* &quot;-&quot;_-;_-@_-">
                  <c:v>10</c:v>
                </c:pt>
                <c:pt idx="1">
                  <c:v>0</c:v>
                </c:pt>
                <c:pt idx="2">
                  <c:v>0</c:v>
                </c:pt>
                <c:pt idx="3">
                  <c:v>0</c:v>
                </c:pt>
                <c:pt idx="4" formatCode="_(* #,##0_);_(* \(#,##0\);_(* &quot;-&quot;_);_(@_)">
                  <c:v>0</c:v>
                </c:pt>
              </c:numCache>
            </c:numRef>
          </c:val>
          <c:extLst>
            <c:ext xmlns:c16="http://schemas.microsoft.com/office/drawing/2014/chart" uri="{C3380CC4-5D6E-409C-BE32-E72D297353CC}">
              <c16:uniqueId val="{0000000A-F599-DE4E-B27B-FF1FEDF96554}"/>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C-F599-DE4E-B27B-FF1FEDF96554}"/>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F599-DE4E-B27B-FF1FEDF96554}"/>
              </c:ext>
            </c:extLst>
          </c:dPt>
          <c:dPt>
            <c:idx val="2"/>
            <c:bubble3D val="0"/>
            <c:spPr>
              <a:noFill/>
              <a:ln w="19050">
                <a:solidFill>
                  <a:schemeClr val="lt1"/>
                </a:solidFill>
              </a:ln>
              <a:effectLst/>
            </c:spPr>
            <c:extLst>
              <c:ext xmlns:c16="http://schemas.microsoft.com/office/drawing/2014/chart" uri="{C3380CC4-5D6E-409C-BE32-E72D297353CC}">
                <c16:uniqueId val="{00000010-F599-DE4E-B27B-FF1FEDF96554}"/>
              </c:ext>
            </c:extLst>
          </c:dPt>
          <c:val>
            <c:numRef>
              <c:f>'CAL2'!$G$60:$G$62</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F599-DE4E-B27B-FF1FEDF96554}"/>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F9BF-0149-BCED-A5F33CBEDFCA}"/>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F9BF-0149-BCED-A5F33CBEDFCA}"/>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F9BF-0149-BCED-A5F33CBEDFCA}"/>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F9BF-0149-BCED-A5F33CBEDFCA}"/>
              </c:ext>
            </c:extLst>
          </c:dPt>
          <c:dPt>
            <c:idx val="4"/>
            <c:bubble3D val="0"/>
            <c:spPr>
              <a:noFill/>
              <a:ln w="19050">
                <a:solidFill>
                  <a:schemeClr val="lt1"/>
                </a:solidFill>
              </a:ln>
              <a:effectLst/>
            </c:spPr>
            <c:extLst>
              <c:ext xmlns:c16="http://schemas.microsoft.com/office/drawing/2014/chart" uri="{C3380CC4-5D6E-409C-BE32-E72D297353CC}">
                <c16:uniqueId val="{00000009-F9BF-0149-BCED-A5F33CBEDFCA}"/>
              </c:ext>
            </c:extLst>
          </c:dPt>
          <c:val>
            <c:numRef>
              <c:f>'CAL2'!$H$19:$H$23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F9BF-0149-BCED-A5F33CBEDFCA}"/>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F9BF-0149-BCED-A5F33CBEDFCA}"/>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F9BF-0149-BCED-A5F33CBEDFCA}"/>
              </c:ext>
            </c:extLst>
          </c:dPt>
          <c:dPt>
            <c:idx val="2"/>
            <c:bubble3D val="0"/>
            <c:spPr>
              <a:noFill/>
              <a:ln w="19050">
                <a:solidFill>
                  <a:schemeClr val="lt1"/>
                </a:solidFill>
              </a:ln>
              <a:effectLst/>
            </c:spPr>
            <c:extLst>
              <c:ext xmlns:c16="http://schemas.microsoft.com/office/drawing/2014/chart" uri="{C3380CC4-5D6E-409C-BE32-E72D297353CC}">
                <c16:uniqueId val="{00000010-F9BF-0149-BCED-A5F33CBEDFCA}"/>
              </c:ext>
            </c:extLst>
          </c:dPt>
          <c:val>
            <c:numRef>
              <c:f>'CAL2'!$G$25:$G$27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F9BF-0149-BCED-A5F33CBEDFCA}"/>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 PA'!$B$3</c:f>
              <c:strCache>
                <c:ptCount val="1"/>
                <c:pt idx="0">
                  <c:v>Tamaño secciones</c:v>
                </c:pt>
              </c:strCache>
            </c:strRef>
          </c:tx>
          <c:spPr>
            <a:ln w="31750"/>
          </c:spPr>
          <c:dPt>
            <c:idx val="0"/>
            <c:bubble3D val="0"/>
            <c:spPr>
              <a:solidFill>
                <a:srgbClr val="C00000"/>
              </a:solidFill>
              <a:ln w="31750">
                <a:solidFill>
                  <a:schemeClr val="lt1"/>
                </a:solidFill>
              </a:ln>
              <a:effectLst/>
            </c:spPr>
            <c:extLst>
              <c:ext xmlns:c16="http://schemas.microsoft.com/office/drawing/2014/chart" uri="{C3380CC4-5D6E-409C-BE32-E72D297353CC}">
                <c16:uniqueId val="{00000001-4544-1941-8F0E-571296ED509A}"/>
              </c:ext>
            </c:extLst>
          </c:dPt>
          <c:dPt>
            <c:idx val="1"/>
            <c:bubble3D val="0"/>
            <c:spPr>
              <a:solidFill>
                <a:schemeClr val="accent2"/>
              </a:solidFill>
              <a:ln w="31750">
                <a:solidFill>
                  <a:schemeClr val="lt1"/>
                </a:solidFill>
              </a:ln>
              <a:effectLst/>
            </c:spPr>
            <c:extLst>
              <c:ext xmlns:c16="http://schemas.microsoft.com/office/drawing/2014/chart" uri="{C3380CC4-5D6E-409C-BE32-E72D297353CC}">
                <c16:uniqueId val="{00000003-4544-1941-8F0E-571296ED509A}"/>
              </c:ext>
            </c:extLst>
          </c:dPt>
          <c:dPt>
            <c:idx val="2"/>
            <c:bubble3D val="0"/>
            <c:spPr>
              <a:solidFill>
                <a:srgbClr val="FFC000"/>
              </a:solidFill>
              <a:ln w="31750">
                <a:solidFill>
                  <a:schemeClr val="lt1"/>
                </a:solidFill>
              </a:ln>
              <a:effectLst/>
            </c:spPr>
            <c:extLst>
              <c:ext xmlns:c16="http://schemas.microsoft.com/office/drawing/2014/chart" uri="{C3380CC4-5D6E-409C-BE32-E72D297353CC}">
                <c16:uniqueId val="{00000005-4544-1941-8F0E-571296ED509A}"/>
              </c:ext>
            </c:extLst>
          </c:dPt>
          <c:dPt>
            <c:idx val="3"/>
            <c:bubble3D val="0"/>
            <c:spPr>
              <a:solidFill>
                <a:schemeClr val="accent6">
                  <a:lumMod val="20000"/>
                  <a:lumOff val="80000"/>
                </a:schemeClr>
              </a:solidFill>
              <a:ln w="31750">
                <a:solidFill>
                  <a:schemeClr val="lt1"/>
                </a:solidFill>
              </a:ln>
              <a:effectLst/>
            </c:spPr>
            <c:extLst>
              <c:ext xmlns:c16="http://schemas.microsoft.com/office/drawing/2014/chart" uri="{C3380CC4-5D6E-409C-BE32-E72D297353CC}">
                <c16:uniqueId val="{00000007-4544-1941-8F0E-571296ED509A}"/>
              </c:ext>
            </c:extLst>
          </c:dPt>
          <c:dPt>
            <c:idx val="4"/>
            <c:bubble3D val="0"/>
            <c:spPr>
              <a:solidFill>
                <a:schemeClr val="accent6">
                  <a:lumMod val="75000"/>
                </a:schemeClr>
              </a:solidFill>
              <a:ln w="31750">
                <a:solidFill>
                  <a:schemeClr val="lt1"/>
                </a:solidFill>
              </a:ln>
              <a:effectLst/>
            </c:spPr>
            <c:extLst>
              <c:ext xmlns:c16="http://schemas.microsoft.com/office/drawing/2014/chart" uri="{C3380CC4-5D6E-409C-BE32-E72D297353CC}">
                <c16:uniqueId val="{00000009-4544-1941-8F0E-571296ED509A}"/>
              </c:ext>
            </c:extLst>
          </c:dPt>
          <c:dPt>
            <c:idx val="5"/>
            <c:bubble3D val="0"/>
            <c:spPr>
              <a:noFill/>
              <a:ln w="31750">
                <a:solidFill>
                  <a:schemeClr val="lt1"/>
                </a:solidFill>
              </a:ln>
              <a:effectLst/>
            </c:spPr>
            <c:extLst>
              <c:ext xmlns:c16="http://schemas.microsoft.com/office/drawing/2014/chart" uri="{C3380CC4-5D6E-409C-BE32-E72D297353CC}">
                <c16:uniqueId val="{0000000B-4544-1941-8F0E-571296ED509A}"/>
              </c:ext>
            </c:extLst>
          </c:dPt>
          <c:val>
            <c:numRef>
              <c:f>'CAL PA'!$B$4:$B$9</c:f>
              <c:numCache>
                <c:formatCode>_-* #,##0.0_-;\-* #,##0.0_-;_-* "-"_-;_-@_-</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4544-1941-8F0E-571296ED509A}"/>
            </c:ext>
          </c:extLst>
        </c:ser>
        <c:dLbls>
          <c:showLegendKey val="0"/>
          <c:showVal val="0"/>
          <c:showCatName val="0"/>
          <c:showSerName val="0"/>
          <c:showPercent val="0"/>
          <c:showBubbleSize val="0"/>
          <c:showLeaderLines val="1"/>
        </c:dLbls>
        <c:firstSliceAng val="270"/>
        <c:holeSize val="64"/>
      </c:doughnutChart>
      <c:pieChart>
        <c:varyColors val="1"/>
        <c:ser>
          <c:idx val="1"/>
          <c:order val="1"/>
          <c:tx>
            <c:strRef>
              <c:f>'CAL PA'!$A$16</c:f>
              <c:strCache>
                <c:ptCount val="1"/>
                <c:pt idx="0">
                  <c:v>puntero</c:v>
                </c:pt>
              </c:strCache>
            </c:strRef>
          </c:tx>
          <c:dPt>
            <c:idx val="0"/>
            <c:bubble3D val="0"/>
            <c:spPr>
              <a:noFill/>
              <a:ln w="19050">
                <a:solidFill>
                  <a:schemeClr val="lt1"/>
                </a:solidFill>
              </a:ln>
              <a:effectLst/>
            </c:spPr>
            <c:extLst>
              <c:ext xmlns:c16="http://schemas.microsoft.com/office/drawing/2014/chart" uri="{C3380CC4-5D6E-409C-BE32-E72D297353CC}">
                <c16:uniqueId val="{0000000E-4544-1941-8F0E-571296ED509A}"/>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4544-1941-8F0E-571296ED509A}"/>
              </c:ext>
            </c:extLst>
          </c:dPt>
          <c:dPt>
            <c:idx val="2"/>
            <c:bubble3D val="0"/>
            <c:spPr>
              <a:noFill/>
              <a:ln w="19050">
                <a:solidFill>
                  <a:schemeClr val="lt1"/>
                </a:solidFill>
              </a:ln>
              <a:effectLst/>
            </c:spPr>
            <c:extLst>
              <c:ext xmlns:c16="http://schemas.microsoft.com/office/drawing/2014/chart" uri="{C3380CC4-5D6E-409C-BE32-E72D297353CC}">
                <c16:uniqueId val="{00000012-4544-1941-8F0E-571296ED509A}"/>
              </c:ext>
            </c:extLst>
          </c:dPt>
          <c:val>
            <c:numRef>
              <c:f>'CAL PA'!$B$79:$B$81</c:f>
              <c:numCache>
                <c:formatCode>General</c:formatCode>
                <c:ptCount val="3"/>
                <c:pt idx="0" formatCode="_-* #,##0.00_-;\-* #,##0.00_-;_-* &quot;-&quot;_-;_-@_-">
                  <c:v>1998.5</c:v>
                </c:pt>
                <c:pt idx="1">
                  <c:v>3</c:v>
                </c:pt>
                <c:pt idx="2" formatCode="_-* #,##0.0_-;\-* #,##0.0_-;_-* &quot;-&quot;_-;_-@_-">
                  <c:v>-1801.5</c:v>
                </c:pt>
              </c:numCache>
            </c:numRef>
          </c:val>
          <c:extLst>
            <c:ext xmlns:c16="http://schemas.microsoft.com/office/drawing/2014/chart" uri="{C3380CC4-5D6E-409C-BE32-E72D297353CC}">
              <c16:uniqueId val="{00000013-4544-1941-8F0E-571296ED509A}"/>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9564741907253"/>
          <c:y val="2.5428331875182269E-2"/>
          <c:w val="0.68080435258092742"/>
          <c:h val="0.89814814814814814"/>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1"/>
            </a:solidFill>
            <a:ln>
              <a:noFill/>
            </a:ln>
            <a:effectLst/>
          </c:spPr>
          <c:invertIfNegative val="0"/>
          <c:cat>
            <c:strRef>
              <c:f>'CAL PA'!$C$12</c:f>
              <c:strCache>
                <c:ptCount val="1"/>
                <c:pt idx="0">
                  <c:v>Avance</c:v>
                </c:pt>
              </c:strCache>
            </c:strRef>
          </c:cat>
          <c:val>
            <c:numRef>
              <c:f>'CAL PA'!$D$13</c:f>
              <c:numCache>
                <c:formatCode>0.0%</c:formatCode>
                <c:ptCount val="1"/>
                <c:pt idx="0">
                  <c:v>0</c:v>
                </c:pt>
              </c:numCache>
            </c:numRef>
          </c:val>
          <c:extLst>
            <c:ext xmlns:c16="http://schemas.microsoft.com/office/drawing/2014/chart" uri="{C3380CC4-5D6E-409C-BE32-E72D297353CC}">
              <c16:uniqueId val="{00000000-575E-F04D-97C7-9177138C5B1D}"/>
            </c:ext>
          </c:extLst>
        </c:ser>
        <c:dLbls>
          <c:showLegendKey val="0"/>
          <c:showVal val="0"/>
          <c:showCatName val="0"/>
          <c:showSerName val="0"/>
          <c:showPercent val="0"/>
          <c:showBubbleSize val="0"/>
        </c:dLbls>
        <c:gapWidth val="219"/>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spPr>
            <a:ln w="31750"/>
          </c:spPr>
          <c:dPt>
            <c:idx val="0"/>
            <c:bubble3D val="0"/>
            <c:spPr>
              <a:solidFill>
                <a:srgbClr val="C00000"/>
              </a:solidFill>
              <a:ln w="31750">
                <a:solidFill>
                  <a:schemeClr val="lt1"/>
                </a:solidFill>
              </a:ln>
              <a:effectLst/>
            </c:spPr>
            <c:extLst>
              <c:ext xmlns:c16="http://schemas.microsoft.com/office/drawing/2014/chart" uri="{C3380CC4-5D6E-409C-BE32-E72D297353CC}">
                <c16:uniqueId val="{00000001-0313-7A4D-9F04-8AF7F1F22D26}"/>
              </c:ext>
            </c:extLst>
          </c:dPt>
          <c:dPt>
            <c:idx val="1"/>
            <c:bubble3D val="0"/>
            <c:spPr>
              <a:solidFill>
                <a:schemeClr val="accent2"/>
              </a:solidFill>
              <a:ln w="31750">
                <a:solidFill>
                  <a:schemeClr val="lt1"/>
                </a:solidFill>
              </a:ln>
              <a:effectLst/>
            </c:spPr>
            <c:extLst>
              <c:ext xmlns:c16="http://schemas.microsoft.com/office/drawing/2014/chart" uri="{C3380CC4-5D6E-409C-BE32-E72D297353CC}">
                <c16:uniqueId val="{00000003-0313-7A4D-9F04-8AF7F1F22D26}"/>
              </c:ext>
            </c:extLst>
          </c:dPt>
          <c:dPt>
            <c:idx val="2"/>
            <c:bubble3D val="0"/>
            <c:spPr>
              <a:solidFill>
                <a:srgbClr val="FFC000"/>
              </a:solidFill>
              <a:ln w="31750">
                <a:solidFill>
                  <a:schemeClr val="lt1"/>
                </a:solidFill>
              </a:ln>
              <a:effectLst/>
            </c:spPr>
            <c:extLst>
              <c:ext xmlns:c16="http://schemas.microsoft.com/office/drawing/2014/chart" uri="{C3380CC4-5D6E-409C-BE32-E72D297353CC}">
                <c16:uniqueId val="{00000005-0313-7A4D-9F04-8AF7F1F22D26}"/>
              </c:ext>
            </c:extLst>
          </c:dPt>
          <c:dPt>
            <c:idx val="3"/>
            <c:bubble3D val="0"/>
            <c:spPr>
              <a:solidFill>
                <a:schemeClr val="accent6">
                  <a:lumMod val="20000"/>
                  <a:lumOff val="80000"/>
                </a:schemeClr>
              </a:solidFill>
              <a:ln w="31750">
                <a:solidFill>
                  <a:schemeClr val="lt1"/>
                </a:solidFill>
              </a:ln>
              <a:effectLst/>
            </c:spPr>
            <c:extLst>
              <c:ext xmlns:c16="http://schemas.microsoft.com/office/drawing/2014/chart" uri="{C3380CC4-5D6E-409C-BE32-E72D297353CC}">
                <c16:uniqueId val="{00000007-0313-7A4D-9F04-8AF7F1F22D26}"/>
              </c:ext>
            </c:extLst>
          </c:dPt>
          <c:dPt>
            <c:idx val="4"/>
            <c:bubble3D val="0"/>
            <c:spPr>
              <a:solidFill>
                <a:schemeClr val="accent6">
                  <a:lumMod val="75000"/>
                </a:schemeClr>
              </a:solidFill>
              <a:ln w="31750">
                <a:solidFill>
                  <a:schemeClr val="lt1"/>
                </a:solidFill>
              </a:ln>
              <a:effectLst/>
            </c:spPr>
            <c:extLst>
              <c:ext xmlns:c16="http://schemas.microsoft.com/office/drawing/2014/chart" uri="{C3380CC4-5D6E-409C-BE32-E72D297353CC}">
                <c16:uniqueId val="{00000009-0313-7A4D-9F04-8AF7F1F22D26}"/>
              </c:ext>
            </c:extLst>
          </c:dPt>
          <c:dPt>
            <c:idx val="5"/>
            <c:bubble3D val="0"/>
            <c:spPr>
              <a:noFill/>
              <a:ln w="31750">
                <a:solidFill>
                  <a:schemeClr val="lt1"/>
                </a:solidFill>
              </a:ln>
              <a:effectLst/>
            </c:spPr>
            <c:extLst>
              <c:ext xmlns:c16="http://schemas.microsoft.com/office/drawing/2014/chart" uri="{C3380CC4-5D6E-409C-BE32-E72D297353CC}">
                <c16:uniqueId val="{0000000B-0313-7A4D-9F04-8AF7F1F22D26}"/>
              </c:ext>
            </c:extLst>
          </c:dPt>
          <c:val>
            <c:numRef>
              <c:f>'CAL2'!$B$4:$B$9</c:f>
              <c:numCache>
                <c:formatCode>_-* #,##0.0_-;\-* #,##0.0_-;_-* "-"_-;_-@_-</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0313-7A4D-9F04-8AF7F1F22D26}"/>
            </c:ext>
          </c:extLst>
        </c:ser>
        <c:dLbls>
          <c:showLegendKey val="0"/>
          <c:showVal val="0"/>
          <c:showCatName val="0"/>
          <c:showSerName val="0"/>
          <c:showPercent val="0"/>
          <c:showBubbleSize val="0"/>
          <c:showLeaderLines val="1"/>
        </c:dLbls>
        <c:firstSliceAng val="270"/>
        <c:holeSize val="64"/>
      </c:doughnutChart>
      <c:pieChart>
        <c:varyColors val="1"/>
        <c:ser>
          <c:idx val="1"/>
          <c:order val="1"/>
          <c:tx>
            <c:strRef>
              <c:f>'CAL2'!$A$16</c:f>
              <c:strCache>
                <c:ptCount val="1"/>
                <c:pt idx="0">
                  <c:v>puntero</c:v>
                </c:pt>
              </c:strCache>
            </c:strRef>
          </c:tx>
          <c:dPt>
            <c:idx val="0"/>
            <c:bubble3D val="0"/>
            <c:spPr>
              <a:noFill/>
              <a:ln w="19050">
                <a:solidFill>
                  <a:schemeClr val="lt1"/>
                </a:solidFill>
              </a:ln>
              <a:effectLst/>
            </c:spPr>
            <c:extLst>
              <c:ext xmlns:c16="http://schemas.microsoft.com/office/drawing/2014/chart" uri="{C3380CC4-5D6E-409C-BE32-E72D297353CC}">
                <c16:uniqueId val="{0000000E-0313-7A4D-9F04-8AF7F1F22D26}"/>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0313-7A4D-9F04-8AF7F1F22D26}"/>
              </c:ext>
            </c:extLst>
          </c:dPt>
          <c:dPt>
            <c:idx val="2"/>
            <c:bubble3D val="0"/>
            <c:spPr>
              <a:noFill/>
              <a:ln w="19050">
                <a:solidFill>
                  <a:schemeClr val="lt1"/>
                </a:solidFill>
              </a:ln>
              <a:effectLst/>
            </c:spPr>
            <c:extLst>
              <c:ext xmlns:c16="http://schemas.microsoft.com/office/drawing/2014/chart" uri="{C3380CC4-5D6E-409C-BE32-E72D297353CC}">
                <c16:uniqueId val="{00000012-0313-7A4D-9F04-8AF7F1F22D26}"/>
              </c:ext>
            </c:extLst>
          </c:dPt>
          <c:val>
            <c:numRef>
              <c:f>'CAL2'!$B$108:$B$110</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3-0313-7A4D-9F04-8AF7F1F22D2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9564741907253"/>
          <c:y val="2.5428331875182269E-2"/>
          <c:w val="0.68080435258092742"/>
          <c:h val="0.89814814814814814"/>
        </c:manualLayout>
      </c:layout>
      <c:barChart>
        <c:barDir val="col"/>
        <c:grouping val="clustered"/>
        <c:varyColors val="0"/>
        <c:ser>
          <c:idx val="0"/>
          <c:order val="0"/>
          <c:tx>
            <c:strRef>
              <c:f>'CAL2'!$A$13</c:f>
              <c:strCache>
                <c:ptCount val="1"/>
                <c:pt idx="0">
                  <c:v>1. GESTIÓN INTEGRAL DE ESPECTRO PARA EL INCREMENTO DEL
BIENESTAR SOCIAL del PND</c:v>
                </c:pt>
              </c:strCache>
            </c:strRef>
          </c:tx>
          <c:spPr>
            <a:solidFill>
              <a:schemeClr val="accent1"/>
            </a:solidFill>
            <a:ln>
              <a:noFill/>
            </a:ln>
            <a:effectLst/>
          </c:spPr>
          <c:invertIfNegative val="0"/>
          <c:cat>
            <c:strRef>
              <c:f>'CAL2'!$C$12</c:f>
              <c:strCache>
                <c:ptCount val="1"/>
                <c:pt idx="0">
                  <c:v>Avance</c:v>
                </c:pt>
              </c:strCache>
            </c:strRef>
          </c:cat>
          <c:val>
            <c:numRef>
              <c:f>'CAL2'!$D$13</c:f>
              <c:numCache>
                <c:formatCode>0.0%</c:formatCode>
                <c:ptCount val="1"/>
                <c:pt idx="0">
                  <c:v>0</c:v>
                </c:pt>
              </c:numCache>
            </c:numRef>
          </c:val>
          <c:extLst>
            <c:ext xmlns:c16="http://schemas.microsoft.com/office/drawing/2014/chart" uri="{C3380CC4-5D6E-409C-BE32-E72D297353CC}">
              <c16:uniqueId val="{00000000-0705-AA41-BF3A-B9C44288FB90}"/>
            </c:ext>
          </c:extLst>
        </c:ser>
        <c:dLbls>
          <c:showLegendKey val="0"/>
          <c:showVal val="0"/>
          <c:showCatName val="0"/>
          <c:showSerName val="0"/>
          <c:showPercent val="0"/>
          <c:showBubbleSize val="0"/>
        </c:dLbls>
        <c:gapWidth val="219"/>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89868040130417"/>
          <c:y val="1.32169263723712E-3"/>
          <c:w val="0.58780860400262469"/>
          <c:h val="0.99867842223947356"/>
        </c:manualLayout>
      </c:layout>
      <c:doughnutChart>
        <c:varyColors val="1"/>
        <c:ser>
          <c:idx val="0"/>
          <c:order val="0"/>
          <c:tx>
            <c:strRef>
              <c:f>'CAL PA'!$B$3</c:f>
              <c:strCache>
                <c:ptCount val="1"/>
                <c:pt idx="0">
                  <c:v>Tamaño secciones</c:v>
                </c:pt>
              </c:strCache>
            </c:strRef>
          </c:tx>
          <c:spPr>
            <a:ln w="31750"/>
          </c:spPr>
          <c:dPt>
            <c:idx val="0"/>
            <c:bubble3D val="0"/>
            <c:spPr>
              <a:solidFill>
                <a:srgbClr val="C00000"/>
              </a:solidFill>
              <a:ln w="31750">
                <a:solidFill>
                  <a:schemeClr val="lt1"/>
                </a:solidFill>
              </a:ln>
              <a:effectLst/>
            </c:spPr>
            <c:extLst>
              <c:ext xmlns:c16="http://schemas.microsoft.com/office/drawing/2014/chart" uri="{C3380CC4-5D6E-409C-BE32-E72D297353CC}">
                <c16:uniqueId val="{00000001-1BBA-964F-B575-7D47FF4787B3}"/>
              </c:ext>
            </c:extLst>
          </c:dPt>
          <c:dPt>
            <c:idx val="1"/>
            <c:bubble3D val="0"/>
            <c:spPr>
              <a:solidFill>
                <a:schemeClr val="accent2"/>
              </a:solidFill>
              <a:ln w="31750">
                <a:solidFill>
                  <a:schemeClr val="lt1"/>
                </a:solidFill>
              </a:ln>
              <a:effectLst/>
            </c:spPr>
            <c:extLst>
              <c:ext xmlns:c16="http://schemas.microsoft.com/office/drawing/2014/chart" uri="{C3380CC4-5D6E-409C-BE32-E72D297353CC}">
                <c16:uniqueId val="{00000003-1BBA-964F-B575-7D47FF4787B3}"/>
              </c:ext>
            </c:extLst>
          </c:dPt>
          <c:dPt>
            <c:idx val="2"/>
            <c:bubble3D val="0"/>
            <c:spPr>
              <a:solidFill>
                <a:srgbClr val="FFC000"/>
              </a:solidFill>
              <a:ln w="31750">
                <a:solidFill>
                  <a:schemeClr val="lt1"/>
                </a:solidFill>
              </a:ln>
              <a:effectLst/>
            </c:spPr>
            <c:extLst>
              <c:ext xmlns:c16="http://schemas.microsoft.com/office/drawing/2014/chart" uri="{C3380CC4-5D6E-409C-BE32-E72D297353CC}">
                <c16:uniqueId val="{00000005-1BBA-964F-B575-7D47FF4787B3}"/>
              </c:ext>
            </c:extLst>
          </c:dPt>
          <c:dPt>
            <c:idx val="3"/>
            <c:bubble3D val="0"/>
            <c:spPr>
              <a:solidFill>
                <a:schemeClr val="accent6">
                  <a:lumMod val="20000"/>
                  <a:lumOff val="80000"/>
                </a:schemeClr>
              </a:solidFill>
              <a:ln w="31750">
                <a:solidFill>
                  <a:schemeClr val="lt1"/>
                </a:solidFill>
              </a:ln>
              <a:effectLst/>
            </c:spPr>
            <c:extLst>
              <c:ext xmlns:c16="http://schemas.microsoft.com/office/drawing/2014/chart" uri="{C3380CC4-5D6E-409C-BE32-E72D297353CC}">
                <c16:uniqueId val="{00000007-1BBA-964F-B575-7D47FF4787B3}"/>
              </c:ext>
            </c:extLst>
          </c:dPt>
          <c:dPt>
            <c:idx val="4"/>
            <c:bubble3D val="0"/>
            <c:spPr>
              <a:solidFill>
                <a:schemeClr val="accent6">
                  <a:lumMod val="75000"/>
                </a:schemeClr>
              </a:solidFill>
              <a:ln w="31750">
                <a:solidFill>
                  <a:schemeClr val="lt1"/>
                </a:solidFill>
              </a:ln>
              <a:effectLst/>
            </c:spPr>
            <c:extLst>
              <c:ext xmlns:c16="http://schemas.microsoft.com/office/drawing/2014/chart" uri="{C3380CC4-5D6E-409C-BE32-E72D297353CC}">
                <c16:uniqueId val="{00000009-1BBA-964F-B575-7D47FF4787B3}"/>
              </c:ext>
            </c:extLst>
          </c:dPt>
          <c:dPt>
            <c:idx val="5"/>
            <c:bubble3D val="0"/>
            <c:spPr>
              <a:noFill/>
              <a:ln w="31750">
                <a:solidFill>
                  <a:schemeClr val="lt1"/>
                </a:solidFill>
              </a:ln>
              <a:effectLst/>
            </c:spPr>
            <c:extLst>
              <c:ext xmlns:c16="http://schemas.microsoft.com/office/drawing/2014/chart" uri="{C3380CC4-5D6E-409C-BE32-E72D297353CC}">
                <c16:uniqueId val="{0000000B-1BBA-964F-B575-7D47FF4787B3}"/>
              </c:ext>
            </c:extLst>
          </c:dPt>
          <c:val>
            <c:numRef>
              <c:f>'CAL PA'!$B$4:$B$9</c:f>
              <c:numCache>
                <c:formatCode>_-* #,##0.0_-;\-* #,##0.0_-;_-* "-"_-;_-@_-</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BBA-964F-B575-7D47FF4787B3}"/>
            </c:ext>
          </c:extLst>
        </c:ser>
        <c:dLbls>
          <c:showLegendKey val="0"/>
          <c:showVal val="0"/>
          <c:showCatName val="0"/>
          <c:showSerName val="0"/>
          <c:showPercent val="0"/>
          <c:showBubbleSize val="0"/>
          <c:showLeaderLines val="1"/>
        </c:dLbls>
        <c:firstSliceAng val="270"/>
        <c:holeSize val="64"/>
      </c:doughnutChart>
      <c:pieChart>
        <c:varyColors val="1"/>
        <c:ser>
          <c:idx val="1"/>
          <c:order val="1"/>
          <c:tx>
            <c:strRef>
              <c:f>'CAL PA'!$A$16</c:f>
              <c:strCache>
                <c:ptCount val="1"/>
                <c:pt idx="0">
                  <c:v>puntero</c:v>
                </c:pt>
              </c:strCache>
            </c:strRef>
          </c:tx>
          <c:spPr>
            <a:ln>
              <a:noFill/>
            </a:ln>
          </c:spPr>
          <c:dPt>
            <c:idx val="0"/>
            <c:bubble3D val="0"/>
            <c:spPr>
              <a:noFill/>
              <a:ln w="19050">
                <a:noFill/>
              </a:ln>
              <a:effectLst/>
            </c:spPr>
            <c:extLst>
              <c:ext xmlns:c16="http://schemas.microsoft.com/office/drawing/2014/chart" uri="{C3380CC4-5D6E-409C-BE32-E72D297353CC}">
                <c16:uniqueId val="{0000000E-1BBA-964F-B575-7D47FF4787B3}"/>
              </c:ext>
            </c:extLst>
          </c:dPt>
          <c:dPt>
            <c:idx val="1"/>
            <c:bubble3D val="0"/>
            <c:spPr>
              <a:solidFill>
                <a:schemeClr val="tx1"/>
              </a:solidFill>
              <a:ln w="19050">
                <a:noFill/>
              </a:ln>
              <a:effectLst/>
            </c:spPr>
            <c:extLst>
              <c:ext xmlns:c16="http://schemas.microsoft.com/office/drawing/2014/chart" uri="{C3380CC4-5D6E-409C-BE32-E72D297353CC}">
                <c16:uniqueId val="{00000010-1BBA-964F-B575-7D47FF4787B3}"/>
              </c:ext>
            </c:extLst>
          </c:dPt>
          <c:dPt>
            <c:idx val="2"/>
            <c:bubble3D val="0"/>
            <c:spPr>
              <a:noFill/>
              <a:ln w="19050">
                <a:noFill/>
              </a:ln>
              <a:effectLst/>
            </c:spPr>
            <c:extLst>
              <c:ext xmlns:c16="http://schemas.microsoft.com/office/drawing/2014/chart" uri="{C3380CC4-5D6E-409C-BE32-E72D297353CC}">
                <c16:uniqueId val="{00000012-1BBA-964F-B575-7D47FF4787B3}"/>
              </c:ext>
            </c:extLst>
          </c:dPt>
          <c:val>
            <c:numRef>
              <c:f>'CAL PA'!$B$15:$B$17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3-1BBA-964F-B575-7D47FF4787B3}"/>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0F77-A043-9CEF-852F0EFA073B}"/>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0F77-A043-9CEF-852F0EFA073B}"/>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0F77-A043-9CEF-852F0EFA073B}"/>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0F77-A043-9CEF-852F0EFA073B}"/>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09-0F77-A043-9CEF-852F0EFA073B}"/>
              </c:ext>
            </c:extLst>
          </c:dPt>
          <c:val>
            <c:numRef>
              <c:f>'CAL2'!$H$9:$H$13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C-0F77-A043-9CEF-852F0EFA073B}"/>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B-4891-C94D-9F5F-52F0F29F9941}"/>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D-4891-C94D-9F5F-52F0F29F9941}"/>
              </c:ext>
            </c:extLst>
          </c:dPt>
          <c:dPt>
            <c:idx val="2"/>
            <c:bubble3D val="0"/>
            <c:spPr>
              <a:noFill/>
              <a:ln w="19050">
                <a:solidFill>
                  <a:schemeClr val="accent1">
                    <a:alpha val="0"/>
                  </a:schemeClr>
                </a:solidFill>
              </a:ln>
              <a:effectLst/>
            </c:spPr>
            <c:extLst>
              <c:ext xmlns:c16="http://schemas.microsoft.com/office/drawing/2014/chart" uri="{C3380CC4-5D6E-409C-BE32-E72D297353CC}">
                <c16:uniqueId val="{0000000F-4891-C94D-9F5F-52F0F29F9941}"/>
              </c:ext>
            </c:extLst>
          </c:dPt>
          <c:val>
            <c:numRef>
              <c:f>'CAL2'!$G$15:$G$17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9-0F77-A043-9CEF-852F0EFA073B}"/>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14ED-B149-9E31-58FA9AD8BE84}"/>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14ED-B149-9E31-58FA9AD8BE84}"/>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14ED-B149-9E31-58FA9AD8BE84}"/>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14ED-B149-9E31-58FA9AD8BE84}"/>
              </c:ext>
            </c:extLst>
          </c:dPt>
          <c:dPt>
            <c:idx val="4"/>
            <c:bubble3D val="0"/>
            <c:spPr>
              <a:noFill/>
              <a:ln w="19050">
                <a:solidFill>
                  <a:schemeClr val="lt1"/>
                </a:solidFill>
              </a:ln>
              <a:effectLst/>
            </c:spPr>
            <c:extLst>
              <c:ext xmlns:c16="http://schemas.microsoft.com/office/drawing/2014/chart" uri="{C3380CC4-5D6E-409C-BE32-E72D297353CC}">
                <c16:uniqueId val="{00000009-14ED-B149-9E31-58FA9AD8BE84}"/>
              </c:ext>
            </c:extLst>
          </c:dPt>
          <c:val>
            <c:numRef>
              <c:f>'CAL2'!$H$19:$H$23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14ED-B149-9E31-58FA9AD8BE84}"/>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14-14ED-B149-9E31-58FA9AD8BE84}"/>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5-14ED-B149-9E31-58FA9AD8BE84}"/>
              </c:ext>
            </c:extLst>
          </c:dPt>
          <c:dPt>
            <c:idx val="2"/>
            <c:bubble3D val="0"/>
            <c:spPr>
              <a:noFill/>
              <a:ln w="19050">
                <a:solidFill>
                  <a:schemeClr val="lt1"/>
                </a:solidFill>
              </a:ln>
              <a:effectLst/>
            </c:spPr>
            <c:extLst>
              <c:ext xmlns:c16="http://schemas.microsoft.com/office/drawing/2014/chart" uri="{C3380CC4-5D6E-409C-BE32-E72D297353CC}">
                <c16:uniqueId val="{00000013-14ED-B149-9E31-58FA9AD8BE84}"/>
              </c:ext>
            </c:extLst>
          </c:dPt>
          <c:val>
            <c:numRef>
              <c:f>'CAL2'!$G$25:$G$27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2-14ED-B149-9E31-58FA9AD8BE84}"/>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tx2">
                  <a:lumMod val="20000"/>
                  <a:lumOff val="80000"/>
                </a:schemeClr>
              </a:solidFill>
              <a:ln w="19050">
                <a:solidFill>
                  <a:schemeClr val="lt1"/>
                </a:solidFill>
              </a:ln>
              <a:effectLst/>
            </c:spPr>
            <c:extLst>
              <c:ext xmlns:c16="http://schemas.microsoft.com/office/drawing/2014/chart" uri="{C3380CC4-5D6E-409C-BE32-E72D297353CC}">
                <c16:uniqueId val="{00000001-6607-C34D-9D54-A52EB53966CB}"/>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6607-C34D-9D54-A52EB53966CB}"/>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6607-C34D-9D54-A52EB53966CB}"/>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6607-C34D-9D54-A52EB53966CB}"/>
              </c:ext>
            </c:extLst>
          </c:dPt>
          <c:dPt>
            <c:idx val="4"/>
            <c:bubble3D val="0"/>
            <c:spPr>
              <a:noFill/>
              <a:ln w="19050">
                <a:solidFill>
                  <a:schemeClr val="lt1"/>
                </a:solidFill>
              </a:ln>
              <a:effectLst/>
            </c:spPr>
            <c:extLst>
              <c:ext xmlns:c16="http://schemas.microsoft.com/office/drawing/2014/chart" uri="{C3380CC4-5D6E-409C-BE32-E72D297353CC}">
                <c16:uniqueId val="{00000009-6607-C34D-9D54-A52EB53966CB}"/>
              </c:ext>
            </c:extLst>
          </c:dPt>
          <c:val>
            <c:numRef>
              <c:f>'CAL2'!$H$31:$H$35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6607-C34D-9D54-A52EB53966CB}"/>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14-6607-C34D-9D54-A52EB53966C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5-6607-C34D-9D54-A52EB53966CB}"/>
              </c:ext>
            </c:extLst>
          </c:dPt>
          <c:dPt>
            <c:idx val="2"/>
            <c:bubble3D val="0"/>
            <c:spPr>
              <a:noFill/>
              <a:ln w="19050">
                <a:solidFill>
                  <a:schemeClr val="lt1"/>
                </a:solidFill>
              </a:ln>
              <a:effectLst/>
            </c:spPr>
            <c:extLst>
              <c:ext xmlns:c16="http://schemas.microsoft.com/office/drawing/2014/chart" uri="{C3380CC4-5D6E-409C-BE32-E72D297353CC}">
                <c16:uniqueId val="{00000013-6607-C34D-9D54-A52EB53966CB}"/>
              </c:ext>
            </c:extLst>
          </c:dPt>
          <c:val>
            <c:numRef>
              <c:f>'CAL2'!$G$37:$G$39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2-6607-C34D-9D54-A52EB53966CB}"/>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7807-3649-8B00-FFF71CB53F61}"/>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7807-3649-8B00-FFF71CB53F61}"/>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7807-3649-8B00-FFF71CB53F61}"/>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7807-3649-8B00-FFF71CB53F61}"/>
              </c:ext>
            </c:extLst>
          </c:dPt>
          <c:dPt>
            <c:idx val="4"/>
            <c:bubble3D val="0"/>
            <c:spPr>
              <a:noFill/>
              <a:ln w="19050">
                <a:solidFill>
                  <a:schemeClr val="lt1"/>
                </a:solidFill>
              </a:ln>
              <a:effectLst/>
            </c:spPr>
            <c:extLst>
              <c:ext xmlns:c16="http://schemas.microsoft.com/office/drawing/2014/chart" uri="{C3380CC4-5D6E-409C-BE32-E72D297353CC}">
                <c16:uniqueId val="{00000009-7807-3649-8B00-FFF71CB53F61}"/>
              </c:ext>
            </c:extLst>
          </c:dPt>
          <c:val>
            <c:numRef>
              <c:f>'CAL2'!$H$43:$H$47</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7807-3649-8B00-FFF71CB53F61}"/>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D-7807-3649-8B00-FFF71CB53F61}"/>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7807-3649-8B00-FFF71CB53F61}"/>
              </c:ext>
            </c:extLst>
          </c:dPt>
          <c:dPt>
            <c:idx val="2"/>
            <c:bubble3D val="0"/>
            <c:spPr>
              <a:noFill/>
              <a:ln w="19050">
                <a:solidFill>
                  <a:schemeClr val="lt1"/>
                </a:solidFill>
              </a:ln>
              <a:effectLst/>
            </c:spPr>
            <c:extLst>
              <c:ext xmlns:c16="http://schemas.microsoft.com/office/drawing/2014/chart" uri="{C3380CC4-5D6E-409C-BE32-E72D297353CC}">
                <c16:uniqueId val="{0000000C-7807-3649-8B00-FFF71CB53F61}"/>
              </c:ext>
            </c:extLst>
          </c:dPt>
          <c:val>
            <c:numRef>
              <c:f>'CAL2'!$G$49:$G$51</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0B-7807-3649-8B00-FFF71CB53F61}"/>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2C6D-0949-B7B1-C9FA03E1DB5F}"/>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2C6D-0949-B7B1-C9FA03E1DB5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2C6D-0949-B7B1-C9FA03E1DB5F}"/>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2C6D-0949-B7B1-C9FA03E1DB5F}"/>
              </c:ext>
            </c:extLst>
          </c:dPt>
          <c:dPt>
            <c:idx val="4"/>
            <c:bubble3D val="0"/>
            <c:spPr>
              <a:noFill/>
              <a:ln w="19050">
                <a:solidFill>
                  <a:schemeClr val="lt1"/>
                </a:solidFill>
              </a:ln>
              <a:effectLst/>
            </c:spPr>
            <c:extLst>
              <c:ext xmlns:c16="http://schemas.microsoft.com/office/drawing/2014/chart" uri="{C3380CC4-5D6E-409C-BE32-E72D297353CC}">
                <c16:uniqueId val="{00000009-2C6D-0949-B7B1-C9FA03E1DB5F}"/>
              </c:ext>
            </c:extLst>
          </c:dPt>
          <c:val>
            <c:numRef>
              <c:f>'CAL2'!$H$65:$H$69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2C6D-0949-B7B1-C9FA03E1DB5F}"/>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C-2C6D-0949-B7B1-C9FA03E1DB5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2C6D-0949-B7B1-C9FA03E1DB5F}"/>
              </c:ext>
            </c:extLst>
          </c:dPt>
          <c:dPt>
            <c:idx val="2"/>
            <c:bubble3D val="0"/>
            <c:spPr>
              <a:noFill/>
              <a:ln w="19050">
                <a:solidFill>
                  <a:schemeClr val="lt1"/>
                </a:solidFill>
              </a:ln>
              <a:effectLst/>
            </c:spPr>
            <c:extLst>
              <c:ext xmlns:c16="http://schemas.microsoft.com/office/drawing/2014/chart" uri="{C3380CC4-5D6E-409C-BE32-E72D297353CC}">
                <c16:uniqueId val="{00000010-2C6D-0949-B7B1-C9FA03E1DB5F}"/>
              </c:ext>
            </c:extLst>
          </c:dPt>
          <c:val>
            <c:numRef>
              <c:f>'CAL2'!$G$71:$G$73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2C6D-0949-B7B1-C9FA03E1DB5F}"/>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CE65-BD4D-B4BB-C4496D3319FA}"/>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CE65-BD4D-B4BB-C4496D3319FA}"/>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CE65-BD4D-B4BB-C4496D3319FA}"/>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CE65-BD4D-B4BB-C4496D3319FA}"/>
              </c:ext>
            </c:extLst>
          </c:dPt>
          <c:dPt>
            <c:idx val="4"/>
            <c:bubble3D val="0"/>
            <c:spPr>
              <a:noFill/>
              <a:ln w="19050">
                <a:solidFill>
                  <a:schemeClr val="lt1"/>
                </a:solidFill>
              </a:ln>
              <a:effectLst/>
            </c:spPr>
            <c:extLst>
              <c:ext xmlns:c16="http://schemas.microsoft.com/office/drawing/2014/chart" uri="{C3380CC4-5D6E-409C-BE32-E72D297353CC}">
                <c16:uniqueId val="{00000009-CE65-BD4D-B4BB-C4496D3319FA}"/>
              </c:ext>
            </c:extLst>
          </c:dPt>
          <c:val>
            <c:numRef>
              <c:f>'CAL2'!$H$54:$H$58</c:f>
              <c:numCache>
                <c:formatCode>_-* #,##0.0_-;\-* #,##0.0_-;_-* "-"?_-;_-@_-</c:formatCode>
                <c:ptCount val="5"/>
                <c:pt idx="0" formatCode="_-* #,##0.0_-;\-* #,##0.0_-;_-* &quot;-&quot;_-;_-@_-">
                  <c:v>10</c:v>
                </c:pt>
                <c:pt idx="1">
                  <c:v>0</c:v>
                </c:pt>
                <c:pt idx="2">
                  <c:v>0</c:v>
                </c:pt>
                <c:pt idx="3">
                  <c:v>0</c:v>
                </c:pt>
                <c:pt idx="4" formatCode="_(* #,##0_);_(* \(#,##0\);_(* &quot;-&quot;_);_(@_)">
                  <c:v>0</c:v>
                </c:pt>
              </c:numCache>
            </c:numRef>
          </c:val>
          <c:extLst>
            <c:ext xmlns:c16="http://schemas.microsoft.com/office/drawing/2014/chart" uri="{C3380CC4-5D6E-409C-BE32-E72D297353CC}">
              <c16:uniqueId val="{0000000A-CE65-BD4D-B4BB-C4496D3319FA}"/>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B-0F49-0340-8DB1-DE4889A913C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C-CE65-BD4D-B4BB-C4496D3319FA}"/>
              </c:ext>
            </c:extLst>
          </c:dPt>
          <c:dPt>
            <c:idx val="2"/>
            <c:bubble3D val="0"/>
            <c:spPr>
              <a:noFill/>
              <a:ln w="19050">
                <a:solidFill>
                  <a:schemeClr val="lt1"/>
                </a:solidFill>
              </a:ln>
              <a:effectLst/>
            </c:spPr>
            <c:extLst>
              <c:ext xmlns:c16="http://schemas.microsoft.com/office/drawing/2014/chart" uri="{C3380CC4-5D6E-409C-BE32-E72D297353CC}">
                <c16:uniqueId val="{0000000F-0F49-0340-8DB1-DE4889A913CC}"/>
              </c:ext>
            </c:extLst>
          </c:dPt>
          <c:val>
            <c:numRef>
              <c:f>'CAL2'!$G$60:$G$62</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0B-CE65-BD4D-B4BB-C4496D3319FA}"/>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D6E9-7A4E-892E-A8A05C4064FE}"/>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D6E9-7A4E-892E-A8A05C4064FE}"/>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D6E9-7A4E-892E-A8A05C4064FE}"/>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D6E9-7A4E-892E-A8A05C4064FE}"/>
              </c:ext>
            </c:extLst>
          </c:dPt>
          <c:dPt>
            <c:idx val="4"/>
            <c:bubble3D val="0"/>
            <c:spPr>
              <a:noFill/>
              <a:ln w="19050">
                <a:solidFill>
                  <a:schemeClr val="lt1"/>
                </a:solidFill>
              </a:ln>
              <a:effectLst/>
            </c:spPr>
            <c:extLst>
              <c:ext xmlns:c16="http://schemas.microsoft.com/office/drawing/2014/chart" uri="{C3380CC4-5D6E-409C-BE32-E72D297353CC}">
                <c16:uniqueId val="{00000009-D6E9-7A4E-892E-A8A05C4064FE}"/>
              </c:ext>
            </c:extLst>
          </c:dPt>
          <c:val>
            <c:numRef>
              <c:f>'CAL2'!$H$65:$H$69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D6E9-7A4E-892E-A8A05C4064FE}"/>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B-A90B-F040-A831-C3D354121B71}"/>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3-D6E9-7A4E-892E-A8A05C4064FE}"/>
              </c:ext>
            </c:extLst>
          </c:dPt>
          <c:dPt>
            <c:idx val="2"/>
            <c:bubble3D val="0"/>
            <c:spPr>
              <a:noFill/>
              <a:ln w="19050">
                <a:solidFill>
                  <a:schemeClr val="lt1"/>
                </a:solidFill>
              </a:ln>
              <a:effectLst/>
            </c:spPr>
            <c:extLst>
              <c:ext xmlns:c16="http://schemas.microsoft.com/office/drawing/2014/chart" uri="{C3380CC4-5D6E-409C-BE32-E72D297353CC}">
                <c16:uniqueId val="{0000000F-A90B-F040-A831-C3D354121B71}"/>
              </c:ext>
            </c:extLst>
          </c:dPt>
          <c:val>
            <c:numRef>
              <c:f>'CAL2'!$G$71:$G$73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2-D6E9-7A4E-892E-A8A05C4064FE}"/>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9612799789706301"/>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6422-034C-B128-B951CF7D2CDF}"/>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6422-034C-B128-B951CF7D2CD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6422-034C-B128-B951CF7D2CDF}"/>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6422-034C-B128-B951CF7D2CDF}"/>
              </c:ext>
            </c:extLst>
          </c:dPt>
          <c:dPt>
            <c:idx val="4"/>
            <c:bubble3D val="0"/>
            <c:spPr>
              <a:noFill/>
              <a:ln w="19050">
                <a:solidFill>
                  <a:schemeClr val="lt1"/>
                </a:solidFill>
              </a:ln>
              <a:effectLst/>
            </c:spPr>
            <c:extLst>
              <c:ext xmlns:c16="http://schemas.microsoft.com/office/drawing/2014/chart" uri="{C3380CC4-5D6E-409C-BE32-E72D297353CC}">
                <c16:uniqueId val="{00000009-6422-034C-B128-B951CF7D2CDF}"/>
              </c:ext>
            </c:extLst>
          </c:dPt>
          <c:val>
            <c:numRef>
              <c:f>'CAL2'!$H$92:$H$96</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6422-034C-B128-B951CF7D2CDF}"/>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D-6422-034C-B128-B951CF7D2CD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6422-034C-B128-B951CF7D2CDF}"/>
              </c:ext>
            </c:extLst>
          </c:dPt>
          <c:dPt>
            <c:idx val="2"/>
            <c:bubble3D val="0"/>
            <c:spPr>
              <a:noFill/>
              <a:ln w="19050">
                <a:solidFill>
                  <a:schemeClr val="lt1"/>
                </a:solidFill>
              </a:ln>
              <a:effectLst/>
            </c:spPr>
            <c:extLst>
              <c:ext xmlns:c16="http://schemas.microsoft.com/office/drawing/2014/chart" uri="{C3380CC4-5D6E-409C-BE32-E72D297353CC}">
                <c16:uniqueId val="{0000000C-6422-034C-B128-B951CF7D2CDF}"/>
              </c:ext>
            </c:extLst>
          </c:dPt>
          <c:val>
            <c:numRef>
              <c:f>'CAL2'!$G$98:$G$100</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0B-6422-034C-B128-B951CF7D2CDF}"/>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50888825877374"/>
          <c:y val="0.2034277336696193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C427-5143-BD56-24FB4053C0AB}"/>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C427-5143-BD56-24FB4053C0AB}"/>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C427-5143-BD56-24FB4053C0AB}"/>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C427-5143-BD56-24FB4053C0AB}"/>
              </c:ext>
            </c:extLst>
          </c:dPt>
          <c:dPt>
            <c:idx val="4"/>
            <c:bubble3D val="0"/>
            <c:spPr>
              <a:noFill/>
              <a:ln w="19050">
                <a:solidFill>
                  <a:schemeClr val="lt1"/>
                </a:solidFill>
              </a:ln>
              <a:effectLst/>
            </c:spPr>
            <c:extLst>
              <c:ext xmlns:c16="http://schemas.microsoft.com/office/drawing/2014/chart" uri="{C3380CC4-5D6E-409C-BE32-E72D297353CC}">
                <c16:uniqueId val="{00000009-C427-5143-BD56-24FB4053C0AB}"/>
              </c:ext>
            </c:extLst>
          </c:dPt>
          <c:val>
            <c:numRef>
              <c:f>'CAL2'!$H$81:$H$85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C427-5143-BD56-24FB4053C0AB}"/>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B-AC5C-AC4D-8A26-85505F6A83E4}"/>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D-AC5C-AC4D-8A26-85505F6A83E4}"/>
              </c:ext>
            </c:extLst>
          </c:dPt>
          <c:dPt>
            <c:idx val="2"/>
            <c:bubble3D val="0"/>
            <c:spPr>
              <a:noFill/>
              <a:ln w="19050">
                <a:solidFill>
                  <a:schemeClr val="lt1"/>
                </a:solidFill>
              </a:ln>
              <a:effectLst/>
            </c:spPr>
            <c:extLst>
              <c:ext xmlns:c16="http://schemas.microsoft.com/office/drawing/2014/chart" uri="{C3380CC4-5D6E-409C-BE32-E72D297353CC}">
                <c16:uniqueId val="{0000000F-AC5C-AC4D-8A26-85505F6A83E4}"/>
              </c:ext>
            </c:extLst>
          </c:dPt>
          <c:val>
            <c:numRef>
              <c:f>'CAL2'!$G$87:$G$89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0E-CD3F-AE4B-A300-D2DB98B82647}"/>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9612799789706301"/>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7589-BA4D-8D5B-37B8F7A38C28}"/>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7589-BA4D-8D5B-37B8F7A38C28}"/>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7589-BA4D-8D5B-37B8F7A38C28}"/>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7589-BA4D-8D5B-37B8F7A38C28}"/>
              </c:ext>
            </c:extLst>
          </c:dPt>
          <c:dPt>
            <c:idx val="4"/>
            <c:bubble3D val="0"/>
            <c:spPr>
              <a:noFill/>
              <a:ln w="19050">
                <a:noFill/>
              </a:ln>
              <a:effectLst/>
            </c:spPr>
            <c:extLst>
              <c:ext xmlns:c16="http://schemas.microsoft.com/office/drawing/2014/chart" uri="{C3380CC4-5D6E-409C-BE32-E72D297353CC}">
                <c16:uniqueId val="{00000009-7589-BA4D-8D5B-37B8F7A38C28}"/>
              </c:ext>
            </c:extLst>
          </c:dPt>
          <c:val>
            <c:numRef>
              <c:f>'CAL2'!$H$105:$H$109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7589-BA4D-8D5B-37B8F7A38C28}"/>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B-DDBD-B246-AA96-5AC28E93950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D-DDBD-B246-AA96-5AC28E93950C}"/>
              </c:ext>
            </c:extLst>
          </c:dPt>
          <c:dPt>
            <c:idx val="2"/>
            <c:bubble3D val="0"/>
            <c:spPr>
              <a:noFill/>
              <a:ln w="19050">
                <a:noFill/>
              </a:ln>
              <a:effectLst/>
            </c:spPr>
            <c:extLst>
              <c:ext xmlns:c16="http://schemas.microsoft.com/office/drawing/2014/chart" uri="{C3380CC4-5D6E-409C-BE32-E72D297353CC}">
                <c16:uniqueId val="{0000000F-DDBD-B246-AA96-5AC28E93950C}"/>
              </c:ext>
            </c:extLst>
          </c:dPt>
          <c:val>
            <c:numRef>
              <c:f>'CAL2'!$G$111:$G$113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0F-7589-BA4D-8D5B-37B8F7A38C28}"/>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9612799789706301"/>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2C32-EC44-BCF9-84CBFEC70F19}"/>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2C32-EC44-BCF9-84CBFEC70F19}"/>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2C32-EC44-BCF9-84CBFEC70F19}"/>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2C32-EC44-BCF9-84CBFEC70F19}"/>
              </c:ext>
            </c:extLst>
          </c:dPt>
          <c:dPt>
            <c:idx val="4"/>
            <c:bubble3D val="0"/>
            <c:spPr>
              <a:noFill/>
              <a:ln w="19050">
                <a:noFill/>
              </a:ln>
              <a:effectLst/>
            </c:spPr>
            <c:extLst>
              <c:ext xmlns:c16="http://schemas.microsoft.com/office/drawing/2014/chart" uri="{C3380CC4-5D6E-409C-BE32-E72D297353CC}">
                <c16:uniqueId val="{00000009-2C32-EC44-BCF9-84CBFEC70F19}"/>
              </c:ext>
            </c:extLst>
          </c:dPt>
          <c:val>
            <c:numRef>
              <c:f>'CAL2'!$H$105:$H$109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2C32-EC44-BCF9-84CBFEC70F19}"/>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2C32-EC44-BCF9-84CBFEC70F1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2C32-EC44-BCF9-84CBFEC70F19}"/>
              </c:ext>
            </c:extLst>
          </c:dPt>
          <c:dPt>
            <c:idx val="2"/>
            <c:bubble3D val="0"/>
            <c:spPr>
              <a:noFill/>
              <a:ln w="19050">
                <a:noFill/>
              </a:ln>
              <a:effectLst/>
            </c:spPr>
            <c:extLst>
              <c:ext xmlns:c16="http://schemas.microsoft.com/office/drawing/2014/chart" uri="{C3380CC4-5D6E-409C-BE32-E72D297353CC}">
                <c16:uniqueId val="{00000010-2C32-EC44-BCF9-84CBFEC70F19}"/>
              </c:ext>
            </c:extLst>
          </c:dPt>
          <c:val>
            <c:numRef>
              <c:f>'CAL2'!$G$111:$G$113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2C32-EC44-BCF9-84CBFEC70F19}"/>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9612799789706301"/>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D9A0-C84F-A2CC-03B824DB3554}"/>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D9A0-C84F-A2CC-03B824DB3554}"/>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D9A0-C84F-A2CC-03B824DB3554}"/>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D9A0-C84F-A2CC-03B824DB3554}"/>
              </c:ext>
            </c:extLst>
          </c:dPt>
          <c:dPt>
            <c:idx val="4"/>
            <c:bubble3D val="0"/>
            <c:spPr>
              <a:noFill/>
              <a:ln w="19050">
                <a:solidFill>
                  <a:schemeClr val="lt1"/>
                </a:solidFill>
              </a:ln>
              <a:effectLst/>
            </c:spPr>
            <c:extLst>
              <c:ext xmlns:c16="http://schemas.microsoft.com/office/drawing/2014/chart" uri="{C3380CC4-5D6E-409C-BE32-E72D297353CC}">
                <c16:uniqueId val="{00000009-D9A0-C84F-A2CC-03B824DB3554}"/>
              </c:ext>
            </c:extLst>
          </c:dPt>
          <c:val>
            <c:numRef>
              <c:f>'CAL2'!$H$92:$H$96</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D9A0-C84F-A2CC-03B824DB3554}"/>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D9A0-C84F-A2CC-03B824DB3554}"/>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D9A0-C84F-A2CC-03B824DB3554}"/>
              </c:ext>
            </c:extLst>
          </c:dPt>
          <c:dPt>
            <c:idx val="2"/>
            <c:bubble3D val="0"/>
            <c:spPr>
              <a:noFill/>
              <a:ln w="19050">
                <a:solidFill>
                  <a:schemeClr val="lt1"/>
                </a:solidFill>
              </a:ln>
              <a:effectLst/>
            </c:spPr>
            <c:extLst>
              <c:ext xmlns:c16="http://schemas.microsoft.com/office/drawing/2014/chart" uri="{C3380CC4-5D6E-409C-BE32-E72D297353CC}">
                <c16:uniqueId val="{00000010-D9A0-C84F-A2CC-03B824DB3554}"/>
              </c:ext>
            </c:extLst>
          </c:dPt>
          <c:val>
            <c:numRef>
              <c:f>'CAL2'!$G$98:$G$100</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D9A0-C84F-A2CC-03B824DB3554}"/>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50888825877374"/>
          <c:y val="0.2034277336696193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2D76-424F-A9E1-197BAA5D3B7C}"/>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2D76-424F-A9E1-197BAA5D3B7C}"/>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2D76-424F-A9E1-197BAA5D3B7C}"/>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2D76-424F-A9E1-197BAA5D3B7C}"/>
              </c:ext>
            </c:extLst>
          </c:dPt>
          <c:dPt>
            <c:idx val="4"/>
            <c:bubble3D val="0"/>
            <c:spPr>
              <a:noFill/>
              <a:ln w="19050">
                <a:solidFill>
                  <a:schemeClr val="lt1"/>
                </a:solidFill>
              </a:ln>
              <a:effectLst/>
            </c:spPr>
            <c:extLst>
              <c:ext xmlns:c16="http://schemas.microsoft.com/office/drawing/2014/chart" uri="{C3380CC4-5D6E-409C-BE32-E72D297353CC}">
                <c16:uniqueId val="{00000009-2D76-424F-A9E1-197BAA5D3B7C}"/>
              </c:ext>
            </c:extLst>
          </c:dPt>
          <c:val>
            <c:numRef>
              <c:f>'CAL2'!$H$81:$H$85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2D76-424F-A9E1-197BAA5D3B7C}"/>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2D76-424F-A9E1-197BAA5D3B7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2D76-424F-A9E1-197BAA5D3B7C}"/>
              </c:ext>
            </c:extLst>
          </c:dPt>
          <c:dPt>
            <c:idx val="2"/>
            <c:bubble3D val="0"/>
            <c:spPr>
              <a:noFill/>
              <a:ln w="19050">
                <a:solidFill>
                  <a:schemeClr val="lt1"/>
                </a:solidFill>
              </a:ln>
              <a:effectLst/>
            </c:spPr>
            <c:extLst>
              <c:ext xmlns:c16="http://schemas.microsoft.com/office/drawing/2014/chart" uri="{C3380CC4-5D6E-409C-BE32-E72D297353CC}">
                <c16:uniqueId val="{00000010-2D76-424F-A9E1-197BAA5D3B7C}"/>
              </c:ext>
            </c:extLst>
          </c:dPt>
          <c:val>
            <c:numRef>
              <c:f>'CAL2'!$G$87:$G$89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2D76-424F-A9E1-197BAA5D3B7C}"/>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68C6-A44F-9745-1825A1630237}"/>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68C6-A44F-9745-1825A1630237}"/>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68C6-A44F-9745-1825A1630237}"/>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68C6-A44F-9745-1825A1630237}"/>
              </c:ext>
            </c:extLst>
          </c:dPt>
          <c:dPt>
            <c:idx val="4"/>
            <c:bubble3D val="0"/>
            <c:spPr>
              <a:noFill/>
              <a:ln w="19050">
                <a:solidFill>
                  <a:schemeClr val="lt1"/>
                </a:solidFill>
              </a:ln>
              <a:effectLst/>
            </c:spPr>
            <c:extLst>
              <c:ext xmlns:c16="http://schemas.microsoft.com/office/drawing/2014/chart" uri="{C3380CC4-5D6E-409C-BE32-E72D297353CC}">
                <c16:uniqueId val="{00000009-68C6-A44F-9745-1825A1630237}"/>
              </c:ext>
            </c:extLst>
          </c:dPt>
          <c:val>
            <c:numRef>
              <c:f>'CAL2'!$H$65:$H$69</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68C6-A44F-9745-1825A1630237}"/>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C-68C6-A44F-9745-1825A1630237}"/>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68C6-A44F-9745-1825A1630237}"/>
              </c:ext>
            </c:extLst>
          </c:dPt>
          <c:dPt>
            <c:idx val="2"/>
            <c:bubble3D val="0"/>
            <c:spPr>
              <a:noFill/>
              <a:ln w="19050">
                <a:solidFill>
                  <a:schemeClr val="lt1"/>
                </a:solidFill>
              </a:ln>
              <a:effectLst/>
            </c:spPr>
            <c:extLst>
              <c:ext xmlns:c16="http://schemas.microsoft.com/office/drawing/2014/chart" uri="{C3380CC4-5D6E-409C-BE32-E72D297353CC}">
                <c16:uniqueId val="{00000010-68C6-A44F-9745-1825A1630237}"/>
              </c:ext>
            </c:extLst>
          </c:dPt>
          <c:val>
            <c:numRef>
              <c:f>'CAL2'!$G$71:$G$73</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68C6-A44F-9745-1825A1630237}"/>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0924-104E-954A-FF21E019C56F}"/>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0924-104E-954A-FF21E019C56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0924-104E-954A-FF21E019C56F}"/>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0924-104E-954A-FF21E019C56F}"/>
              </c:ext>
            </c:extLst>
          </c:dPt>
          <c:dPt>
            <c:idx val="4"/>
            <c:bubble3D val="0"/>
            <c:spPr>
              <a:noFill/>
              <a:ln w="19050">
                <a:solidFill>
                  <a:schemeClr val="lt1"/>
                </a:solidFill>
              </a:ln>
              <a:effectLst/>
            </c:spPr>
            <c:extLst>
              <c:ext xmlns:c16="http://schemas.microsoft.com/office/drawing/2014/chart" uri="{C3380CC4-5D6E-409C-BE32-E72D297353CC}">
                <c16:uniqueId val="{00000009-0924-104E-954A-FF21E019C56F}"/>
              </c:ext>
            </c:extLst>
          </c:dPt>
          <c:val>
            <c:numRef>
              <c:f>'CAL2'!$H$54:$H$58</c:f>
              <c:numCache>
                <c:formatCode>_-* #,##0.0_-;\-* #,##0.0_-;_-* "-"?_-;_-@_-</c:formatCode>
                <c:ptCount val="5"/>
                <c:pt idx="0" formatCode="_-* #,##0.0_-;\-* #,##0.0_-;_-* &quot;-&quot;_-;_-@_-">
                  <c:v>10</c:v>
                </c:pt>
                <c:pt idx="1">
                  <c:v>0</c:v>
                </c:pt>
                <c:pt idx="2">
                  <c:v>0</c:v>
                </c:pt>
                <c:pt idx="3">
                  <c:v>0</c:v>
                </c:pt>
                <c:pt idx="4" formatCode="_(* #,##0_);_(* \(#,##0\);_(* &quot;-&quot;_);_(@_)">
                  <c:v>0</c:v>
                </c:pt>
              </c:numCache>
            </c:numRef>
          </c:val>
          <c:extLst>
            <c:ext xmlns:c16="http://schemas.microsoft.com/office/drawing/2014/chart" uri="{C3380CC4-5D6E-409C-BE32-E72D297353CC}">
              <c16:uniqueId val="{0000000A-0924-104E-954A-FF21E019C56F}"/>
            </c:ext>
          </c:extLst>
        </c:ser>
        <c:dLbls>
          <c:showLegendKey val="0"/>
          <c:showVal val="0"/>
          <c:showCatName val="0"/>
          <c:showSerName val="0"/>
          <c:showPercent val="0"/>
          <c:showBubbleSize val="0"/>
          <c:showLeaderLines val="1"/>
        </c:dLbls>
        <c:firstSliceAng val="270"/>
        <c:holeSize val="64"/>
      </c:doughnutChart>
      <c:pie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0C-0924-104E-954A-FF21E019C56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0924-104E-954A-FF21E019C56F}"/>
              </c:ext>
            </c:extLst>
          </c:dPt>
          <c:dPt>
            <c:idx val="2"/>
            <c:bubble3D val="0"/>
            <c:spPr>
              <a:noFill/>
              <a:ln w="19050">
                <a:solidFill>
                  <a:schemeClr val="lt1"/>
                </a:solidFill>
              </a:ln>
              <a:effectLst/>
            </c:spPr>
            <c:extLst>
              <c:ext xmlns:c16="http://schemas.microsoft.com/office/drawing/2014/chart" uri="{C3380CC4-5D6E-409C-BE32-E72D297353CC}">
                <c16:uniqueId val="{00000010-0924-104E-954A-FF21E019C56F}"/>
              </c:ext>
            </c:extLst>
          </c:dPt>
          <c:val>
            <c:numRef>
              <c:f>'CAL2'!$G$60:$G$62</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0924-104E-954A-FF21E019C56F}"/>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C1DC-B645-BFF2-F9EC6AC51106}"/>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C1DC-B645-BFF2-F9EC6AC51106}"/>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C1DC-B645-BFF2-F9EC6AC51106}"/>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C1DC-B645-BFF2-F9EC6AC51106}"/>
              </c:ext>
            </c:extLst>
          </c:dPt>
          <c:dPt>
            <c:idx val="4"/>
            <c:bubble3D val="0"/>
            <c:spPr>
              <a:noFill/>
              <a:ln w="19050">
                <a:solidFill>
                  <a:schemeClr val="lt1"/>
                </a:solidFill>
              </a:ln>
              <a:effectLst/>
            </c:spPr>
            <c:extLst>
              <c:ext xmlns:c16="http://schemas.microsoft.com/office/drawing/2014/chart" uri="{C3380CC4-5D6E-409C-BE32-E72D297353CC}">
                <c16:uniqueId val="{00000009-C1DC-B645-BFF2-F9EC6AC51106}"/>
              </c:ext>
            </c:extLst>
          </c:dPt>
          <c:val>
            <c:numRef>
              <c:f>'CAL2'!$H$43:$H$47</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C1DC-B645-BFF2-F9EC6AC51106}"/>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C1DC-B645-BFF2-F9EC6AC51106}"/>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C1DC-B645-BFF2-F9EC6AC51106}"/>
              </c:ext>
            </c:extLst>
          </c:dPt>
          <c:dPt>
            <c:idx val="2"/>
            <c:bubble3D val="0"/>
            <c:spPr>
              <a:noFill/>
              <a:ln w="19050">
                <a:solidFill>
                  <a:schemeClr val="lt1"/>
                </a:solidFill>
              </a:ln>
              <a:effectLst/>
            </c:spPr>
            <c:extLst>
              <c:ext xmlns:c16="http://schemas.microsoft.com/office/drawing/2014/chart" uri="{C3380CC4-5D6E-409C-BE32-E72D297353CC}">
                <c16:uniqueId val="{00000010-C1DC-B645-BFF2-F9EC6AC51106}"/>
              </c:ext>
            </c:extLst>
          </c:dPt>
          <c:val>
            <c:numRef>
              <c:f>'CAL2'!$G$49:$G$51</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C1DC-B645-BFF2-F9EC6AC51106}"/>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AD81-5248-B75C-9EF225A7E8EB}"/>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AD81-5248-B75C-9EF225A7E8EB}"/>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AD81-5248-B75C-9EF225A7E8EB}"/>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AD81-5248-B75C-9EF225A7E8EB}"/>
              </c:ext>
            </c:extLst>
          </c:dPt>
          <c:dPt>
            <c:idx val="4"/>
            <c:bubble3D val="0"/>
            <c:spPr>
              <a:noFill/>
              <a:ln w="19050">
                <a:solidFill>
                  <a:schemeClr val="lt1"/>
                </a:solidFill>
              </a:ln>
              <a:effectLst/>
            </c:spPr>
            <c:extLst>
              <c:ext xmlns:c16="http://schemas.microsoft.com/office/drawing/2014/chart" uri="{C3380CC4-5D6E-409C-BE32-E72D297353CC}">
                <c16:uniqueId val="{00000009-AD81-5248-B75C-9EF225A7E8EB}"/>
              </c:ext>
            </c:extLst>
          </c:dPt>
          <c:val>
            <c:numRef>
              <c:f>'CAL2'!$H$43:$H$47</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AD81-5248-B75C-9EF225A7E8EB}"/>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AD81-5248-B75C-9EF225A7E8E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AD81-5248-B75C-9EF225A7E8EB}"/>
              </c:ext>
            </c:extLst>
          </c:dPt>
          <c:dPt>
            <c:idx val="2"/>
            <c:bubble3D val="0"/>
            <c:spPr>
              <a:noFill/>
              <a:ln w="19050">
                <a:solidFill>
                  <a:schemeClr val="lt1"/>
                </a:solidFill>
              </a:ln>
              <a:effectLst/>
            </c:spPr>
            <c:extLst>
              <c:ext xmlns:c16="http://schemas.microsoft.com/office/drawing/2014/chart" uri="{C3380CC4-5D6E-409C-BE32-E72D297353CC}">
                <c16:uniqueId val="{00000010-AD81-5248-B75C-9EF225A7E8EB}"/>
              </c:ext>
            </c:extLst>
          </c:dPt>
          <c:val>
            <c:numRef>
              <c:f>'CAL2'!$G$49:$G$51</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AD81-5248-B75C-9EF225A7E8EB}"/>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tx2">
                  <a:lumMod val="20000"/>
                  <a:lumOff val="80000"/>
                </a:schemeClr>
              </a:solidFill>
              <a:ln w="19050">
                <a:solidFill>
                  <a:schemeClr val="lt1"/>
                </a:solidFill>
              </a:ln>
              <a:effectLst/>
            </c:spPr>
            <c:extLst>
              <c:ext xmlns:c16="http://schemas.microsoft.com/office/drawing/2014/chart" uri="{C3380CC4-5D6E-409C-BE32-E72D297353CC}">
                <c16:uniqueId val="{00000001-7ADF-A440-8375-5283EF9F58CF}"/>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7ADF-A440-8375-5283EF9F58C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7ADF-A440-8375-5283EF9F58CF}"/>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7ADF-A440-8375-5283EF9F58CF}"/>
              </c:ext>
            </c:extLst>
          </c:dPt>
          <c:dPt>
            <c:idx val="4"/>
            <c:bubble3D val="0"/>
            <c:spPr>
              <a:noFill/>
              <a:ln w="19050">
                <a:solidFill>
                  <a:schemeClr val="lt1"/>
                </a:solidFill>
              </a:ln>
              <a:effectLst/>
            </c:spPr>
            <c:extLst>
              <c:ext xmlns:c16="http://schemas.microsoft.com/office/drawing/2014/chart" uri="{C3380CC4-5D6E-409C-BE32-E72D297353CC}">
                <c16:uniqueId val="{00000009-7ADF-A440-8375-5283EF9F58CF}"/>
              </c:ext>
            </c:extLst>
          </c:dPt>
          <c:val>
            <c:numRef>
              <c:f>'CAL2'!$H$31:$H$35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7ADF-A440-8375-5283EF9F58CF}"/>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7ADF-A440-8375-5283EF9F58C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7ADF-A440-8375-5283EF9F58CF}"/>
              </c:ext>
            </c:extLst>
          </c:dPt>
          <c:dPt>
            <c:idx val="2"/>
            <c:bubble3D val="0"/>
            <c:spPr>
              <a:noFill/>
              <a:ln w="19050">
                <a:solidFill>
                  <a:schemeClr val="lt1"/>
                </a:solidFill>
              </a:ln>
              <a:effectLst/>
            </c:spPr>
            <c:extLst>
              <c:ext xmlns:c16="http://schemas.microsoft.com/office/drawing/2014/chart" uri="{C3380CC4-5D6E-409C-BE32-E72D297353CC}">
                <c16:uniqueId val="{00000010-7ADF-A440-8375-5283EF9F58CF}"/>
              </c:ext>
            </c:extLst>
          </c:dPt>
          <c:val>
            <c:numRef>
              <c:f>'CAL2'!$G$37:$G$39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7ADF-A440-8375-5283EF9F58CF}"/>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A4E1-1644-9B3F-A671C2D20ED9}"/>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A4E1-1644-9B3F-A671C2D20ED9}"/>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A4E1-1644-9B3F-A671C2D20ED9}"/>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A4E1-1644-9B3F-A671C2D20ED9}"/>
              </c:ext>
            </c:extLst>
          </c:dPt>
          <c:dPt>
            <c:idx val="4"/>
            <c:bubble3D val="0"/>
            <c:spPr>
              <a:noFill/>
              <a:ln w="19050">
                <a:solidFill>
                  <a:schemeClr val="lt1"/>
                </a:solidFill>
              </a:ln>
              <a:effectLst/>
            </c:spPr>
            <c:extLst>
              <c:ext xmlns:c16="http://schemas.microsoft.com/office/drawing/2014/chart" uri="{C3380CC4-5D6E-409C-BE32-E72D297353CC}">
                <c16:uniqueId val="{00000009-A4E1-1644-9B3F-A671C2D20ED9}"/>
              </c:ext>
            </c:extLst>
          </c:dPt>
          <c:val>
            <c:numRef>
              <c:f>'CAL2'!$H$19:$H$23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A4E1-1644-9B3F-A671C2D20ED9}"/>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A4E1-1644-9B3F-A671C2D20ED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A4E1-1644-9B3F-A671C2D20ED9}"/>
              </c:ext>
            </c:extLst>
          </c:dPt>
          <c:dPt>
            <c:idx val="2"/>
            <c:bubble3D val="0"/>
            <c:spPr>
              <a:noFill/>
              <a:ln w="19050">
                <a:solidFill>
                  <a:schemeClr val="lt1"/>
                </a:solidFill>
              </a:ln>
              <a:effectLst/>
            </c:spPr>
            <c:extLst>
              <c:ext xmlns:c16="http://schemas.microsoft.com/office/drawing/2014/chart" uri="{C3380CC4-5D6E-409C-BE32-E72D297353CC}">
                <c16:uniqueId val="{00000010-A4E1-1644-9B3F-A671C2D20ED9}"/>
              </c:ext>
            </c:extLst>
          </c:dPt>
          <c:val>
            <c:numRef>
              <c:f>'CAL2'!$G$25:$G$27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A4E1-1644-9B3F-A671C2D20ED9}"/>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5717-4541-B9A0-48315D551F93}"/>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5717-4541-B9A0-48315D551F93}"/>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5717-4541-B9A0-48315D551F93}"/>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5717-4541-B9A0-48315D551F93}"/>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09-5717-4541-B9A0-48315D551F93}"/>
              </c:ext>
            </c:extLst>
          </c:dPt>
          <c:val>
            <c:numRef>
              <c:f>'CAL2'!$H$9:$H$13</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5717-4541-B9A0-48315D551F93}"/>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5717-4541-B9A0-48315D551F93}"/>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5717-4541-B9A0-48315D551F93}"/>
              </c:ext>
            </c:extLst>
          </c:dPt>
          <c:dPt>
            <c:idx val="2"/>
            <c:bubble3D val="0"/>
            <c:spPr>
              <a:noFill/>
              <a:ln w="19050">
                <a:solidFill>
                  <a:schemeClr val="accent1">
                    <a:alpha val="0"/>
                  </a:schemeClr>
                </a:solidFill>
              </a:ln>
              <a:effectLst/>
            </c:spPr>
            <c:extLst>
              <c:ext xmlns:c16="http://schemas.microsoft.com/office/drawing/2014/chart" uri="{C3380CC4-5D6E-409C-BE32-E72D297353CC}">
                <c16:uniqueId val="{00000010-5717-4541-B9A0-48315D551F93}"/>
              </c:ext>
            </c:extLst>
          </c:dPt>
          <c:val>
            <c:numRef>
              <c:f>'CAL2'!$G$15:$G$17</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5717-4541-B9A0-48315D551F93}"/>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81594488188977"/>
          <c:y val="9.0194103644021233E-3"/>
          <c:w val="0.58916830708661416"/>
          <c:h val="0.87690166636147227"/>
        </c:manualLayout>
      </c:layout>
      <c:doughnutChart>
        <c:varyColors val="1"/>
        <c:dLbls>
          <c:showLegendKey val="0"/>
          <c:showVal val="0"/>
          <c:showCatName val="0"/>
          <c:showSerName val="0"/>
          <c:showPercent val="0"/>
          <c:showBubbleSize val="0"/>
          <c:showLeaderLines val="0"/>
        </c:dLbls>
        <c:firstSliceAng val="270"/>
        <c:holeSize val="64"/>
      </c:doughnut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67716535432"/>
          <c:y val="4.8627578577471207E-2"/>
          <c:w val="0.44480633102680356"/>
          <c:h val="0.75518415036830078"/>
        </c:manualLayout>
      </c:layout>
      <c:barChart>
        <c:barDir val="col"/>
        <c:grouping val="clustered"/>
        <c:varyColors val="0"/>
        <c:ser>
          <c:idx val="0"/>
          <c:order val="0"/>
          <c:tx>
            <c:strRef>
              <c:f>'[1]CAL PA'!$A$13</c:f>
              <c:strCache>
                <c:ptCount val="1"/>
                <c:pt idx="0">
                  <c:v>#¡REF!</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3B58-D44C-93ED-BE7F1A62DFAD}"/>
              </c:ext>
            </c:extLst>
          </c:dPt>
          <c:cat>
            <c:strRef>
              <c:f>'[1]CAL PA'!$C$12</c:f>
              <c:strCache>
                <c:ptCount val="1"/>
                <c:pt idx="0">
                  <c:v>Avance</c:v>
                </c:pt>
              </c:strCache>
            </c:strRef>
          </c:cat>
          <c:val>
            <c:numRef>
              <c:f>[1]CAL2!$D$33</c:f>
              <c:numCache>
                <c:formatCode>General</c:formatCode>
                <c:ptCount val="1"/>
                <c:pt idx="0">
                  <c:v>0.98176845943482227</c:v>
                </c:pt>
              </c:numCache>
            </c:numRef>
          </c:val>
          <c:extLst>
            <c:ext xmlns:c16="http://schemas.microsoft.com/office/drawing/2014/chart" uri="{C3380CC4-5D6E-409C-BE32-E72D297353CC}">
              <c16:uniqueId val="{00000002-3B58-D44C-93ED-BE7F1A62DFAD}"/>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cat>
            <c:strRef>
              <c:f>'[1]CAL PA'!$C$12</c:f>
              <c:strCache>
                <c:ptCount val="1"/>
                <c:pt idx="0">
                  <c:v>Avance</c:v>
                </c:pt>
              </c:strCache>
            </c:strRef>
          </c:cat>
          <c:val>
            <c:numRef>
              <c:f>'[1]CAL PA'!$D$13</c:f>
              <c:numCache>
                <c:formatCode>General</c:formatCode>
                <c:ptCount val="1"/>
                <c:pt idx="0">
                  <c:v>0.98477679783873395</c:v>
                </c:pt>
              </c:numCache>
            </c:numRef>
          </c:val>
          <c:extLst>
            <c:ext xmlns:c16="http://schemas.microsoft.com/office/drawing/2014/chart" uri="{C3380CC4-5D6E-409C-BE32-E72D297353CC}">
              <c16:uniqueId val="{00000000-420D-6B40-8DE3-6210113B1622}"/>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7510936132983378"/>
          <c:h val="0.8035714285714286"/>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8B3C-1B4A-8F0A-94CFBB6D4CEC}"/>
              </c:ext>
            </c:extLst>
          </c:dPt>
          <c:cat>
            <c:strRef>
              <c:f>'[1]CAL PA'!$C$12</c:f>
              <c:strCache>
                <c:ptCount val="1"/>
                <c:pt idx="0">
                  <c:v>Avance</c:v>
                </c:pt>
              </c:strCache>
            </c:strRef>
          </c:cat>
          <c:val>
            <c:numRef>
              <c:f>'[1]CAL PA'!$D$20</c:f>
              <c:numCache>
                <c:formatCode>General</c:formatCode>
                <c:ptCount val="1"/>
                <c:pt idx="0">
                  <c:v>0.97142857142857153</c:v>
                </c:pt>
              </c:numCache>
            </c:numRef>
          </c:val>
          <c:extLst>
            <c:ext xmlns:c16="http://schemas.microsoft.com/office/drawing/2014/chart" uri="{C3380CC4-5D6E-409C-BE32-E72D297353CC}">
              <c16:uniqueId val="{00000002-8B3C-1B4A-8F0A-94CFBB6D4CEC}"/>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307657195023"/>
          <c:y val="4.6932498822262601E-2"/>
          <c:w val="0.44480633102680356"/>
          <c:h val="0.73460562041813737"/>
        </c:manualLayout>
      </c:layout>
      <c:barChart>
        <c:barDir val="col"/>
        <c:grouping val="clustered"/>
        <c:varyColors val="0"/>
        <c:ser>
          <c:idx val="0"/>
          <c:order val="0"/>
          <c:tx>
            <c:strRef>
              <c:f>'[1]CAL PA'!$A$13</c:f>
              <c:strCache>
                <c:ptCount val="1"/>
                <c:pt idx="0">
                  <c:v>#¡REF!</c:v>
                </c:pt>
              </c:strCache>
            </c:strRef>
          </c:tx>
          <c:spPr>
            <a:solidFill>
              <a:srgbClr val="FFC000"/>
            </a:solidFill>
            <a:ln>
              <a:noFill/>
            </a:ln>
            <a:effectLst/>
          </c:spPr>
          <c:invertIfNegative val="0"/>
          <c:cat>
            <c:strRef>
              <c:f>'[1]CAL PA'!$C$12</c:f>
              <c:strCache>
                <c:ptCount val="1"/>
                <c:pt idx="0">
                  <c:v>Avance</c:v>
                </c:pt>
              </c:strCache>
            </c:strRef>
          </c:cat>
          <c:val>
            <c:numRef>
              <c:f>[1]CAL2!$D$94</c:f>
              <c:numCache>
                <c:formatCode>General</c:formatCode>
                <c:ptCount val="1"/>
                <c:pt idx="0">
                  <c:v>0.92567567567567566</c:v>
                </c:pt>
              </c:numCache>
            </c:numRef>
          </c:val>
          <c:extLst>
            <c:ext xmlns:c16="http://schemas.microsoft.com/office/drawing/2014/chart" uri="{C3380CC4-5D6E-409C-BE32-E72D297353CC}">
              <c16:uniqueId val="{00000000-48B0-814B-B206-4C2ED56A9924}"/>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947258697865028"/>
          <c:y val="0.12922001702111383"/>
          <c:w val="0.44480633102680356"/>
          <c:h val="0.73460562041813737"/>
        </c:manualLayout>
      </c:layout>
      <c:barChart>
        <c:barDir val="col"/>
        <c:grouping val="clustered"/>
        <c:varyColors val="0"/>
        <c:ser>
          <c:idx val="0"/>
          <c:order val="0"/>
          <c:tx>
            <c:strRef>
              <c:f>'[1]CAL PA'!$A$13</c:f>
              <c:strCache>
                <c:ptCount val="1"/>
                <c:pt idx="0">
                  <c:v>#¡REF!</c:v>
                </c:pt>
              </c:strCache>
            </c:strRef>
          </c:tx>
          <c:spPr>
            <a:solidFill>
              <a:schemeClr val="accent4">
                <a:lumMod val="60000"/>
                <a:lumOff val="40000"/>
              </a:schemeClr>
            </a:solidFill>
            <a:ln>
              <a:noFill/>
            </a:ln>
            <a:effectLst/>
          </c:spPr>
          <c:invertIfNegative val="0"/>
          <c:cat>
            <c:strRef>
              <c:f>'[1]CAL PA'!$C$12</c:f>
              <c:strCache>
                <c:ptCount val="1"/>
                <c:pt idx="0">
                  <c:v>Avance</c:v>
                </c:pt>
              </c:strCache>
            </c:strRef>
          </c:cat>
          <c:val>
            <c:numRef>
              <c:f>[1]CAL2!$D$66</c:f>
              <c:numCache>
                <c:formatCode>General</c:formatCode>
                <c:ptCount val="1"/>
                <c:pt idx="0">
                  <c:v>1</c:v>
                </c:pt>
              </c:numCache>
            </c:numRef>
          </c:val>
          <c:extLst>
            <c:ext xmlns:c16="http://schemas.microsoft.com/office/drawing/2014/chart" uri="{C3380CC4-5D6E-409C-BE32-E72D297353CC}">
              <c16:uniqueId val="{00000000-63B4-364B-A9A5-AA2DC649D79E}"/>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tx2">
                  <a:lumMod val="20000"/>
                  <a:lumOff val="80000"/>
                </a:schemeClr>
              </a:solidFill>
              <a:ln w="19050">
                <a:solidFill>
                  <a:schemeClr val="lt1"/>
                </a:solidFill>
              </a:ln>
              <a:effectLst/>
            </c:spPr>
            <c:extLst>
              <c:ext xmlns:c16="http://schemas.microsoft.com/office/drawing/2014/chart" uri="{C3380CC4-5D6E-409C-BE32-E72D297353CC}">
                <c16:uniqueId val="{00000001-7D31-F447-BE15-13395DBFE0C5}"/>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7D31-F447-BE15-13395DBFE0C5}"/>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7D31-F447-BE15-13395DBFE0C5}"/>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7D31-F447-BE15-13395DBFE0C5}"/>
              </c:ext>
            </c:extLst>
          </c:dPt>
          <c:dPt>
            <c:idx val="4"/>
            <c:bubble3D val="0"/>
            <c:spPr>
              <a:noFill/>
              <a:ln w="19050">
                <a:solidFill>
                  <a:schemeClr val="lt1"/>
                </a:solidFill>
              </a:ln>
              <a:effectLst/>
            </c:spPr>
            <c:extLst>
              <c:ext xmlns:c16="http://schemas.microsoft.com/office/drawing/2014/chart" uri="{C3380CC4-5D6E-409C-BE32-E72D297353CC}">
                <c16:uniqueId val="{00000009-7D31-F447-BE15-13395DBFE0C5}"/>
              </c:ext>
            </c:extLst>
          </c:dPt>
          <c:val>
            <c:numRef>
              <c:f>'CAL2'!$H$31:$H$35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7D31-F447-BE15-13395DBFE0C5}"/>
            </c:ext>
          </c:extLst>
        </c:ser>
        <c:dLbls>
          <c:showLegendKey val="0"/>
          <c:showVal val="0"/>
          <c:showCatName val="0"/>
          <c:showSerName val="0"/>
          <c:showPercent val="0"/>
          <c:showBubbleSize val="0"/>
          <c:showLeaderLines val="1"/>
        </c:dLbls>
        <c:firstSliceAng val="270"/>
        <c:holeSize val="64"/>
      </c:doughnutChart>
      <c:pieChart>
        <c:varyColors val="1"/>
        <c:ser>
          <c:idx val="1"/>
          <c:order val="1"/>
          <c:tx>
            <c:v>flecha</c:v>
          </c:tx>
          <c:dPt>
            <c:idx val="0"/>
            <c:bubble3D val="0"/>
            <c:spPr>
              <a:noFill/>
              <a:ln w="19050">
                <a:solidFill>
                  <a:schemeClr val="lt1"/>
                </a:solidFill>
              </a:ln>
              <a:effectLst/>
            </c:spPr>
            <c:extLst>
              <c:ext xmlns:c16="http://schemas.microsoft.com/office/drawing/2014/chart" uri="{C3380CC4-5D6E-409C-BE32-E72D297353CC}">
                <c16:uniqueId val="{0000000C-7D31-F447-BE15-13395DBFE0C5}"/>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7D31-F447-BE15-13395DBFE0C5}"/>
              </c:ext>
            </c:extLst>
          </c:dPt>
          <c:dPt>
            <c:idx val="2"/>
            <c:bubble3D val="0"/>
            <c:spPr>
              <a:noFill/>
              <a:ln w="19050">
                <a:solidFill>
                  <a:schemeClr val="lt1"/>
                </a:solidFill>
              </a:ln>
              <a:effectLst/>
            </c:spPr>
            <c:extLst>
              <c:ext xmlns:c16="http://schemas.microsoft.com/office/drawing/2014/chart" uri="{C3380CC4-5D6E-409C-BE32-E72D297353CC}">
                <c16:uniqueId val="{00000010-7D31-F447-BE15-13395DBFE0C5}"/>
              </c:ext>
            </c:extLst>
          </c:dPt>
          <c:val>
            <c:numRef>
              <c:f>'CAL2'!$G$37:$G$39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7D31-F447-BE15-13395DBFE0C5}"/>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cat>
            <c:strRef>
              <c:f>'[1]CAL PA'!$C$12</c:f>
              <c:strCache>
                <c:ptCount val="1"/>
                <c:pt idx="0">
                  <c:v>Avance</c:v>
                </c:pt>
              </c:strCache>
            </c:strRef>
          </c:cat>
          <c:val>
            <c:numRef>
              <c:f>[1]CAL2!$D$43</c:f>
              <c:numCache>
                <c:formatCode>General</c:formatCode>
                <c:ptCount val="1"/>
                <c:pt idx="0">
                  <c:v>0.97054263565891463</c:v>
                </c:pt>
              </c:numCache>
            </c:numRef>
          </c:val>
          <c:extLst>
            <c:ext xmlns:c16="http://schemas.microsoft.com/office/drawing/2014/chart" uri="{C3380CC4-5D6E-409C-BE32-E72D297353CC}">
              <c16:uniqueId val="{00000000-9465-824E-8360-B6CE1D16C0D7}"/>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cat>
            <c:strRef>
              <c:f>'[1]CAL PA'!$C$12</c:f>
              <c:strCache>
                <c:ptCount val="1"/>
                <c:pt idx="0">
                  <c:v>Avance</c:v>
                </c:pt>
              </c:strCache>
            </c:strRef>
          </c:cat>
          <c:val>
            <c:numRef>
              <c:f>'[1]CAL PA'!$D$46</c:f>
              <c:numCache>
                <c:formatCode>General</c:formatCode>
                <c:ptCount val="1"/>
                <c:pt idx="0">
                  <c:v>1</c:v>
                </c:pt>
              </c:numCache>
            </c:numRef>
          </c:val>
          <c:extLst>
            <c:ext xmlns:c16="http://schemas.microsoft.com/office/drawing/2014/chart" uri="{C3380CC4-5D6E-409C-BE32-E72D297353CC}">
              <c16:uniqueId val="{00000000-C215-7B4A-BFB8-C87FF9A2321A}"/>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8035714285714286"/>
        </c:manualLayout>
      </c:layout>
      <c:barChart>
        <c:barDir val="col"/>
        <c:grouping val="clustered"/>
        <c:varyColors val="0"/>
        <c:ser>
          <c:idx val="0"/>
          <c:order val="0"/>
          <c:tx>
            <c:strRef>
              <c:f>'[1]CAL PA'!$A$13</c:f>
              <c:strCache>
                <c:ptCount val="1"/>
                <c:pt idx="0">
                  <c:v>#¡REF!</c:v>
                </c:pt>
              </c:strCache>
            </c:strRef>
          </c:tx>
          <c:spPr>
            <a:solidFill>
              <a:schemeClr val="bg2">
                <a:lumMod val="75000"/>
              </a:schemeClr>
            </a:solidFill>
            <a:ln>
              <a:noFill/>
            </a:ln>
            <a:effectLst/>
          </c:spPr>
          <c:invertIfNegative val="0"/>
          <c:cat>
            <c:strRef>
              <c:f>'[1]CAL PA'!$C$12</c:f>
              <c:strCache>
                <c:ptCount val="1"/>
                <c:pt idx="0">
                  <c:v>Avance</c:v>
                </c:pt>
              </c:strCache>
            </c:strRef>
          </c:cat>
          <c:val>
            <c:numRef>
              <c:f>'[1]CAL PA'!$D$46</c:f>
              <c:numCache>
                <c:formatCode>General</c:formatCode>
                <c:ptCount val="1"/>
                <c:pt idx="0">
                  <c:v>1</c:v>
                </c:pt>
              </c:numCache>
            </c:numRef>
          </c:val>
          <c:extLst>
            <c:ext xmlns:c16="http://schemas.microsoft.com/office/drawing/2014/chart" uri="{C3380CC4-5D6E-409C-BE32-E72D297353CC}">
              <c16:uniqueId val="{00000000-528A-C344-BB03-3FAC850A143C}"/>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55786208534"/>
          <c:y val="9.8214285714285712E-2"/>
          <c:w val="0.44480633102680356"/>
          <c:h val="0.73460562041813737"/>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cat>
            <c:strRef>
              <c:f>'[1]CAL PA'!$C$12</c:f>
              <c:strCache>
                <c:ptCount val="1"/>
                <c:pt idx="0">
                  <c:v>Avance</c:v>
                </c:pt>
              </c:strCache>
            </c:strRef>
          </c:cat>
          <c:val>
            <c:numRef>
              <c:f>'[1]CAL PA'!$D$63</c:f>
              <c:numCache>
                <c:formatCode>General</c:formatCode>
                <c:ptCount val="1"/>
                <c:pt idx="0">
                  <c:v>1</c:v>
                </c:pt>
              </c:numCache>
            </c:numRef>
          </c:val>
          <c:extLst>
            <c:ext xmlns:c16="http://schemas.microsoft.com/office/drawing/2014/chart" uri="{C3380CC4-5D6E-409C-BE32-E72D297353CC}">
              <c16:uniqueId val="{00000000-6779-F549-B438-2C90B8BC2081}"/>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5040346421459208"/>
          <c:y val="5.5748887042347581E-2"/>
          <c:w val="0.44480633102680356"/>
          <c:h val="0.73460562041813737"/>
        </c:manualLayout>
      </c:layout>
      <c:barChart>
        <c:barDir val="col"/>
        <c:grouping val="clustered"/>
        <c:varyColors val="0"/>
        <c:ser>
          <c:idx val="0"/>
          <c:order val="0"/>
          <c:tx>
            <c:strRef>
              <c:f>'[1]CAL PA'!$A$13</c:f>
              <c:strCache>
                <c:ptCount val="1"/>
                <c:pt idx="0">
                  <c:v>#¡REF!</c:v>
                </c:pt>
              </c:strCache>
            </c:strRef>
          </c:tx>
          <c:spPr>
            <a:solidFill>
              <a:schemeClr val="accent6">
                <a:lumMod val="75000"/>
              </a:schemeClr>
            </a:solidFill>
            <a:ln>
              <a:noFill/>
            </a:ln>
            <a:effectLst/>
          </c:spPr>
          <c:invertIfNegative val="0"/>
          <c:cat>
            <c:strRef>
              <c:f>'[1]CAL PA'!$C$12</c:f>
              <c:strCache>
                <c:ptCount val="1"/>
                <c:pt idx="0">
                  <c:v>Avance</c:v>
                </c:pt>
              </c:strCache>
            </c:strRef>
          </c:cat>
          <c:val>
            <c:numRef>
              <c:f>'[1]CAL PA'!$D$77</c:f>
              <c:numCache>
                <c:formatCode>General</c:formatCode>
                <c:ptCount val="1"/>
                <c:pt idx="0">
                  <c:v>1</c:v>
                </c:pt>
              </c:numCache>
            </c:numRef>
          </c:val>
          <c:extLst>
            <c:ext xmlns:c16="http://schemas.microsoft.com/office/drawing/2014/chart" uri="{C3380CC4-5D6E-409C-BE32-E72D297353CC}">
              <c16:uniqueId val="{00000000-3056-F440-B2AC-6446555DEE06}"/>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0807086614174"/>
          <c:y val="9.0194103644021233E-3"/>
          <c:w val="0.68552247375328079"/>
          <c:h val="0.99098058963559787"/>
        </c:manualLayout>
      </c:layout>
      <c:doughnutChart>
        <c:varyColors val="1"/>
        <c:ser>
          <c:idx val="0"/>
          <c:order val="0"/>
          <c:tx>
            <c:strRef>
              <c:f>'CAL Anexos'!$B$3</c:f>
              <c:strCache>
                <c:ptCount val="1"/>
                <c:pt idx="0">
                  <c:v>Tamaño secciones</c:v>
                </c:pt>
              </c:strCache>
            </c:strRef>
          </c:tx>
          <c:spPr>
            <a:ln w="31750"/>
          </c:spPr>
          <c:dPt>
            <c:idx val="0"/>
            <c:bubble3D val="0"/>
            <c:spPr>
              <a:solidFill>
                <a:srgbClr val="C00000"/>
              </a:solidFill>
              <a:ln w="31750">
                <a:solidFill>
                  <a:schemeClr val="lt1"/>
                </a:solidFill>
              </a:ln>
              <a:effectLst/>
            </c:spPr>
            <c:extLst>
              <c:ext xmlns:c16="http://schemas.microsoft.com/office/drawing/2014/chart" uri="{C3380CC4-5D6E-409C-BE32-E72D297353CC}">
                <c16:uniqueId val="{00000001-3FC0-3543-A76C-2DA0B74182B6}"/>
              </c:ext>
            </c:extLst>
          </c:dPt>
          <c:dPt>
            <c:idx val="1"/>
            <c:bubble3D val="0"/>
            <c:spPr>
              <a:solidFill>
                <a:schemeClr val="accent2"/>
              </a:solidFill>
              <a:ln w="31750">
                <a:solidFill>
                  <a:schemeClr val="lt1"/>
                </a:solidFill>
              </a:ln>
              <a:effectLst/>
            </c:spPr>
            <c:extLst>
              <c:ext xmlns:c16="http://schemas.microsoft.com/office/drawing/2014/chart" uri="{C3380CC4-5D6E-409C-BE32-E72D297353CC}">
                <c16:uniqueId val="{00000003-3FC0-3543-A76C-2DA0B74182B6}"/>
              </c:ext>
            </c:extLst>
          </c:dPt>
          <c:dPt>
            <c:idx val="2"/>
            <c:bubble3D val="0"/>
            <c:spPr>
              <a:solidFill>
                <a:srgbClr val="FFC000"/>
              </a:solidFill>
              <a:ln w="31750">
                <a:solidFill>
                  <a:schemeClr val="lt1"/>
                </a:solidFill>
              </a:ln>
              <a:effectLst/>
            </c:spPr>
            <c:extLst>
              <c:ext xmlns:c16="http://schemas.microsoft.com/office/drawing/2014/chart" uri="{C3380CC4-5D6E-409C-BE32-E72D297353CC}">
                <c16:uniqueId val="{00000005-3FC0-3543-A76C-2DA0B74182B6}"/>
              </c:ext>
            </c:extLst>
          </c:dPt>
          <c:dPt>
            <c:idx val="3"/>
            <c:bubble3D val="0"/>
            <c:spPr>
              <a:solidFill>
                <a:schemeClr val="accent6">
                  <a:lumMod val="20000"/>
                  <a:lumOff val="80000"/>
                </a:schemeClr>
              </a:solidFill>
              <a:ln w="31750">
                <a:solidFill>
                  <a:schemeClr val="lt1"/>
                </a:solidFill>
              </a:ln>
              <a:effectLst/>
            </c:spPr>
            <c:extLst>
              <c:ext xmlns:c16="http://schemas.microsoft.com/office/drawing/2014/chart" uri="{C3380CC4-5D6E-409C-BE32-E72D297353CC}">
                <c16:uniqueId val="{00000007-3FC0-3543-A76C-2DA0B74182B6}"/>
              </c:ext>
            </c:extLst>
          </c:dPt>
          <c:dPt>
            <c:idx val="4"/>
            <c:bubble3D val="0"/>
            <c:spPr>
              <a:solidFill>
                <a:schemeClr val="accent6">
                  <a:lumMod val="75000"/>
                </a:schemeClr>
              </a:solidFill>
              <a:ln w="31750">
                <a:solidFill>
                  <a:schemeClr val="lt1"/>
                </a:solidFill>
              </a:ln>
              <a:effectLst/>
            </c:spPr>
            <c:extLst>
              <c:ext xmlns:c16="http://schemas.microsoft.com/office/drawing/2014/chart" uri="{C3380CC4-5D6E-409C-BE32-E72D297353CC}">
                <c16:uniqueId val="{00000009-3FC0-3543-A76C-2DA0B74182B6}"/>
              </c:ext>
            </c:extLst>
          </c:dPt>
          <c:dPt>
            <c:idx val="5"/>
            <c:bubble3D val="0"/>
            <c:spPr>
              <a:noFill/>
              <a:ln w="31750">
                <a:solidFill>
                  <a:schemeClr val="lt1"/>
                </a:solidFill>
              </a:ln>
              <a:effectLst/>
            </c:spPr>
            <c:extLst>
              <c:ext xmlns:c16="http://schemas.microsoft.com/office/drawing/2014/chart" uri="{C3380CC4-5D6E-409C-BE32-E72D297353CC}">
                <c16:uniqueId val="{0000000B-3FC0-3543-A76C-2DA0B74182B6}"/>
              </c:ext>
            </c:extLst>
          </c:dPt>
          <c:val>
            <c:numRef>
              <c:f>'CAL Anexos'!$B$4:$B$9</c:f>
              <c:numCache>
                <c:formatCode>_-* #,##0.0_-;\-* #,##0.0_-;_-* "-"_-;_-@_-</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3FC0-3543-A76C-2DA0B74182B6}"/>
            </c:ext>
          </c:extLst>
        </c:ser>
        <c:dLbls>
          <c:showLegendKey val="0"/>
          <c:showVal val="0"/>
          <c:showCatName val="0"/>
          <c:showSerName val="0"/>
          <c:showPercent val="0"/>
          <c:showBubbleSize val="0"/>
          <c:showLeaderLines val="1"/>
        </c:dLbls>
        <c:firstSliceAng val="270"/>
        <c:holeSize val="64"/>
      </c:doughnutChart>
      <c:pieChart>
        <c:varyColors val="1"/>
        <c:ser>
          <c:idx val="1"/>
          <c:order val="1"/>
          <c:tx>
            <c:strRef>
              <c:f>'CAL Anexos'!$A$16</c:f>
              <c:strCache>
                <c:ptCount val="1"/>
                <c:pt idx="0">
                  <c:v>puntero</c:v>
                </c:pt>
              </c:strCache>
            </c:strRef>
          </c:tx>
          <c:dPt>
            <c:idx val="0"/>
            <c:bubble3D val="0"/>
            <c:spPr>
              <a:noFill/>
              <a:ln w="19050">
                <a:solidFill>
                  <a:schemeClr val="lt1"/>
                </a:solidFill>
              </a:ln>
              <a:effectLst/>
            </c:spPr>
            <c:extLst>
              <c:ext xmlns:c16="http://schemas.microsoft.com/office/drawing/2014/chart" uri="{C3380CC4-5D6E-409C-BE32-E72D297353CC}">
                <c16:uniqueId val="{0000000E-3FC0-3543-A76C-2DA0B74182B6}"/>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3FC0-3543-A76C-2DA0B74182B6}"/>
              </c:ext>
            </c:extLst>
          </c:dPt>
          <c:dPt>
            <c:idx val="2"/>
            <c:bubble3D val="0"/>
            <c:spPr>
              <a:noFill/>
              <a:ln w="19050">
                <a:solidFill>
                  <a:schemeClr val="lt1"/>
                </a:solidFill>
              </a:ln>
              <a:effectLst/>
            </c:spPr>
            <c:extLst>
              <c:ext xmlns:c16="http://schemas.microsoft.com/office/drawing/2014/chart" uri="{C3380CC4-5D6E-409C-BE32-E72D297353CC}">
                <c16:uniqueId val="{00000012-3FC0-3543-A76C-2DA0B74182B6}"/>
              </c:ext>
            </c:extLst>
          </c:dPt>
          <c:val>
            <c:numRef>
              <c:f>'CAL Anexos'!$B$79:$B$81</c:f>
              <c:numCache>
                <c:formatCode>General</c:formatCode>
                <c:ptCount val="3"/>
                <c:pt idx="0" formatCode="_-* #,##0.00_-;\-* #,##0.00_-;_-* &quot;-&quot;_-;_-@_-">
                  <c:v>1998.5</c:v>
                </c:pt>
                <c:pt idx="1">
                  <c:v>3</c:v>
                </c:pt>
                <c:pt idx="2" formatCode="_-* #,##0.0_-;\-* #,##0.0_-;_-* &quot;-&quot;_-;_-@_-">
                  <c:v>-1801.5</c:v>
                </c:pt>
              </c:numCache>
            </c:numRef>
          </c:val>
          <c:extLst>
            <c:ext xmlns:c16="http://schemas.microsoft.com/office/drawing/2014/chart" uri="{C3380CC4-5D6E-409C-BE32-E72D297353CC}">
              <c16:uniqueId val="{00000013-3FC0-3543-A76C-2DA0B74182B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9564741907253"/>
          <c:y val="2.5428331875182269E-2"/>
          <c:w val="0.68080435258092742"/>
          <c:h val="0.89814814814814814"/>
        </c:manualLayout>
      </c:layout>
      <c:barChart>
        <c:barDir val="col"/>
        <c:grouping val="clustered"/>
        <c:varyColors val="0"/>
        <c:ser>
          <c:idx val="0"/>
          <c:order val="0"/>
          <c:tx>
            <c:strRef>
              <c:f>'CAL Anexos'!$A$13</c:f>
              <c:strCache>
                <c:ptCount val="1"/>
                <c:pt idx="0">
                  <c:v>1. GESTIÓN INTEGRAL DE ESPECTRO PARA EL INCREMENTO DEL
BIENESTAR SOCIAL del PND</c:v>
                </c:pt>
              </c:strCache>
            </c:strRef>
          </c:tx>
          <c:spPr>
            <a:solidFill>
              <a:schemeClr val="accent1"/>
            </a:solidFill>
            <a:ln>
              <a:noFill/>
            </a:ln>
            <a:effectLst/>
          </c:spPr>
          <c:invertIfNegative val="0"/>
          <c:cat>
            <c:strRef>
              <c:f>'CAL Anexos'!$C$12</c:f>
              <c:strCache>
                <c:ptCount val="1"/>
                <c:pt idx="0">
                  <c:v>Avance</c:v>
                </c:pt>
              </c:strCache>
            </c:strRef>
          </c:cat>
          <c:val>
            <c:numRef>
              <c:f>'CAL Anexos'!$D$13</c:f>
              <c:numCache>
                <c:formatCode>0.0%</c:formatCode>
                <c:ptCount val="1"/>
                <c:pt idx="0">
                  <c:v>0</c:v>
                </c:pt>
              </c:numCache>
            </c:numRef>
          </c:val>
          <c:extLst>
            <c:ext xmlns:c16="http://schemas.microsoft.com/office/drawing/2014/chart" uri="{C3380CC4-5D6E-409C-BE32-E72D297353CC}">
              <c16:uniqueId val="{00000000-5A9B-E047-95B2-4F2410FFE278}"/>
            </c:ext>
          </c:extLst>
        </c:ser>
        <c:dLbls>
          <c:showLegendKey val="0"/>
          <c:showVal val="0"/>
          <c:showCatName val="0"/>
          <c:showSerName val="0"/>
          <c:showPercent val="0"/>
          <c:showBubbleSize val="0"/>
        </c:dLbls>
        <c:gapWidth val="219"/>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50888825877374"/>
          <c:y val="0.20342773366961933"/>
          <c:w val="0.68552247375328079"/>
          <c:h val="0.9909805896355978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9044-2E48-AC2F-D39DADC563F3}"/>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9044-2E48-AC2F-D39DADC563F3}"/>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9044-2E48-AC2F-D39DADC563F3}"/>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9044-2E48-AC2F-D39DADC563F3}"/>
              </c:ext>
            </c:extLst>
          </c:dPt>
          <c:dPt>
            <c:idx val="4"/>
            <c:bubble3D val="0"/>
            <c:spPr>
              <a:noFill/>
              <a:ln w="19050">
                <a:solidFill>
                  <a:schemeClr val="lt1"/>
                </a:solidFill>
              </a:ln>
              <a:effectLst/>
            </c:spPr>
            <c:extLst>
              <c:ext xmlns:c16="http://schemas.microsoft.com/office/drawing/2014/chart" uri="{C3380CC4-5D6E-409C-BE32-E72D297353CC}">
                <c16:uniqueId val="{00000009-9044-2E48-AC2F-D39DADC563F3}"/>
              </c:ext>
            </c:extLst>
          </c:dPt>
          <c:val>
            <c:numRef>
              <c:f>'CAL2'!$H$81:$H$85</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9044-2E48-AC2F-D39DADC563F3}"/>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9044-2E48-AC2F-D39DADC563F3}"/>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9044-2E48-AC2F-D39DADC563F3}"/>
              </c:ext>
            </c:extLst>
          </c:dPt>
          <c:dPt>
            <c:idx val="2"/>
            <c:bubble3D val="0"/>
            <c:spPr>
              <a:noFill/>
              <a:ln w="19050">
                <a:solidFill>
                  <a:schemeClr val="lt1"/>
                </a:solidFill>
              </a:ln>
              <a:effectLst/>
            </c:spPr>
            <c:extLst>
              <c:ext xmlns:c16="http://schemas.microsoft.com/office/drawing/2014/chart" uri="{C3380CC4-5D6E-409C-BE32-E72D297353CC}">
                <c16:uniqueId val="{00000010-9044-2E48-AC2F-D39DADC563F3}"/>
              </c:ext>
            </c:extLst>
          </c:dPt>
          <c:val>
            <c:numRef>
              <c:f>'CAL2'!$G$87:$G$89</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9044-2E48-AC2F-D39DADC563F3}"/>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5930377123912"/>
          <c:y val="0.18860604196786235"/>
          <c:w val="0.68892683711725744"/>
          <c:h val="0.60968608597012597"/>
        </c:manualLayout>
      </c:layout>
      <c:doughnutChart>
        <c:varyColors val="1"/>
        <c:ser>
          <c:idx val="0"/>
          <c:order val="0"/>
          <c:tx>
            <c:strRef>
              <c:f>'CAL2'!$B$3</c:f>
              <c:strCache>
                <c:ptCount val="1"/>
                <c:pt idx="0">
                  <c:v>Tamaño secciones</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867C-B140-9CDB-BE5E8C5A77FF}"/>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867C-B140-9CDB-BE5E8C5A77F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867C-B140-9CDB-BE5E8C5A77FF}"/>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867C-B140-9CDB-BE5E8C5A77FF}"/>
              </c:ext>
            </c:extLst>
          </c:dPt>
          <c:dPt>
            <c:idx val="4"/>
            <c:bubble3D val="0"/>
            <c:spPr>
              <a:noFill/>
              <a:ln w="19050">
                <a:solidFill>
                  <a:schemeClr val="lt1"/>
                </a:solidFill>
              </a:ln>
              <a:effectLst/>
            </c:spPr>
            <c:extLst>
              <c:ext xmlns:c16="http://schemas.microsoft.com/office/drawing/2014/chart" uri="{C3380CC4-5D6E-409C-BE32-E72D297353CC}">
                <c16:uniqueId val="{00000009-867C-B140-9CDB-BE5E8C5A77FF}"/>
              </c:ext>
            </c:extLst>
          </c:dPt>
          <c:val>
            <c:numRef>
              <c:f>'CAL2'!$H$92:$H$96</c:f>
              <c:numCache>
                <c:formatCode>_-* #,##0.0_-;\-* #,##0.0_-;_-* "-"?_-;_-@_-</c:formatCode>
                <c:ptCount val="5"/>
                <c:pt idx="0" formatCode="_-* #,##0.0_-;\-* #,##0.0_-;_-* &quot;-&quot;_-;_-@_-">
                  <c:v>0</c:v>
                </c:pt>
                <c:pt idx="1">
                  <c:v>0</c:v>
                </c:pt>
                <c:pt idx="2">
                  <c:v>0</c:v>
                </c:pt>
                <c:pt idx="3">
                  <c:v>0</c:v>
                </c:pt>
                <c:pt idx="4" formatCode="_(* #,##0_);_(* \(#,##0\);_(* &quot;-&quot;_);_(@_)">
                  <c:v>0</c:v>
                </c:pt>
              </c:numCache>
            </c:numRef>
          </c:val>
          <c:extLst>
            <c:ext xmlns:c16="http://schemas.microsoft.com/office/drawing/2014/chart" uri="{C3380CC4-5D6E-409C-BE32-E72D297353CC}">
              <c16:uniqueId val="{0000000A-867C-B140-9CDB-BE5E8C5A77FF}"/>
            </c:ext>
          </c:extLst>
        </c:ser>
        <c:dLbls>
          <c:showLegendKey val="0"/>
          <c:showVal val="0"/>
          <c:showCatName val="0"/>
          <c:showSerName val="0"/>
          <c:showPercent val="0"/>
          <c:showBubbleSize val="0"/>
          <c:showLeaderLines val="1"/>
        </c:dLbls>
        <c:firstSliceAng val="270"/>
        <c:holeSize val="64"/>
      </c:doughnutChart>
      <c:pie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C-867C-B140-9CDB-BE5E8C5A77F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867C-B140-9CDB-BE5E8C5A77FF}"/>
              </c:ext>
            </c:extLst>
          </c:dPt>
          <c:dPt>
            <c:idx val="2"/>
            <c:bubble3D val="0"/>
            <c:spPr>
              <a:noFill/>
              <a:ln w="19050">
                <a:solidFill>
                  <a:schemeClr val="lt1"/>
                </a:solidFill>
              </a:ln>
              <a:effectLst/>
            </c:spPr>
            <c:extLst>
              <c:ext xmlns:c16="http://schemas.microsoft.com/office/drawing/2014/chart" uri="{C3380CC4-5D6E-409C-BE32-E72D297353CC}">
                <c16:uniqueId val="{00000010-867C-B140-9CDB-BE5E8C5A77FF}"/>
              </c:ext>
            </c:extLst>
          </c:dPt>
          <c:val>
            <c:numRef>
              <c:f>'CAL2'!$G$98:$G$100</c:f>
              <c:numCache>
                <c:formatCode>General</c:formatCode>
                <c:ptCount val="3"/>
                <c:pt idx="0" formatCode="_-* #,##0.00_-;\-* #,##0.00_-;_-* &quot;-&quot;_-;_-@_-">
                  <c:v>0</c:v>
                </c:pt>
                <c:pt idx="1">
                  <c:v>3</c:v>
                </c:pt>
                <c:pt idx="2" formatCode="_-* #,##0.0_-;\-* #,##0.0_-;_-* &quot;-&quot;_-;_-@_-">
                  <c:v>0</c:v>
                </c:pt>
              </c:numCache>
            </c:numRef>
          </c:val>
          <c:extLst>
            <c:ext xmlns:c16="http://schemas.microsoft.com/office/drawing/2014/chart" uri="{C3380CC4-5D6E-409C-BE32-E72D297353CC}">
              <c16:uniqueId val="{00000011-867C-B140-9CDB-BE5E8C5A77FF}"/>
            </c:ext>
          </c:extLst>
        </c:ser>
        <c:dLbls>
          <c:showLegendKey val="0"/>
          <c:showVal val="0"/>
          <c:showCatName val="0"/>
          <c:showSerName val="0"/>
          <c:showPercent val="0"/>
          <c:showBubbleSize val="0"/>
          <c:showLeaderLines val="1"/>
        </c:dLbls>
        <c:firstSliceAng val="27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81594488188977"/>
          <c:y val="9.0194103644021233E-3"/>
          <c:w val="0.58916830708661416"/>
          <c:h val="0.87690166636147227"/>
        </c:manualLayout>
      </c:layout>
      <c:doughnutChart>
        <c:varyColors val="1"/>
        <c:dLbls>
          <c:showLegendKey val="0"/>
          <c:showVal val="0"/>
          <c:showCatName val="0"/>
          <c:showSerName val="0"/>
          <c:showPercent val="0"/>
          <c:showBubbleSize val="0"/>
          <c:showLeaderLines val="0"/>
        </c:dLbls>
        <c:firstSliceAng val="270"/>
        <c:holeSize val="64"/>
      </c:doughnut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08267716535432"/>
          <c:y val="4.8627578577471207E-2"/>
          <c:w val="0.44480633102680356"/>
          <c:h val="0.75518415036830078"/>
        </c:manualLayout>
      </c:layout>
      <c:barChart>
        <c:barDir val="col"/>
        <c:grouping val="clustered"/>
        <c:varyColors val="0"/>
        <c:ser>
          <c:idx val="0"/>
          <c:order val="0"/>
          <c:tx>
            <c:strRef>
              <c:f>'CAL PA'!$A$13</c:f>
              <c:strCache>
                <c:ptCount val="1"/>
                <c:pt idx="0">
                  <c:v>1. GESTIÓN INTEGRAL DE ESPECTRO PARA EL INCREMENTO DEL
BIENESTAR SOCIAL del PND</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7387-9442-B338-1947F773A950}"/>
              </c:ext>
            </c:extLst>
          </c:dPt>
          <c:cat>
            <c:strRef>
              <c:f>'CAL PA'!$C$12</c:f>
              <c:strCache>
                <c:ptCount val="1"/>
                <c:pt idx="0">
                  <c:v>Avance</c:v>
                </c:pt>
              </c:strCache>
            </c:strRef>
          </c:cat>
          <c:val>
            <c:numRef>
              <c:f>'CAL2'!$D$33</c:f>
              <c:numCache>
                <c:formatCode>0.0%</c:formatCode>
                <c:ptCount val="1"/>
                <c:pt idx="0">
                  <c:v>0</c:v>
                </c:pt>
              </c:numCache>
            </c:numRef>
          </c:val>
          <c:extLst>
            <c:ext xmlns:c16="http://schemas.microsoft.com/office/drawing/2014/chart" uri="{C3380CC4-5D6E-409C-BE32-E72D297353CC}">
              <c16:uniqueId val="{00000000-7387-9442-B338-1947F773A950}"/>
            </c:ext>
          </c:extLst>
        </c:ser>
        <c:dLbls>
          <c:showLegendKey val="0"/>
          <c:showVal val="0"/>
          <c:showCatName val="0"/>
          <c:showSerName val="0"/>
          <c:showPercent val="0"/>
          <c:showBubbleSize val="0"/>
        </c:dLbls>
        <c:gapWidth val="247"/>
        <c:overlap val="-27"/>
        <c:axId val="1305270767"/>
        <c:axId val="1274414239"/>
      </c:barChart>
      <c:catAx>
        <c:axId val="1305270767"/>
        <c:scaling>
          <c:orientation val="minMax"/>
        </c:scaling>
        <c:delete val="1"/>
        <c:axPos val="b"/>
        <c:numFmt formatCode="General" sourceLinked="1"/>
        <c:majorTickMark val="none"/>
        <c:minorTickMark val="none"/>
        <c:tickLblPos val="nextTo"/>
        <c:crossAx val="1274414239"/>
        <c:crosses val="autoZero"/>
        <c:auto val="1"/>
        <c:lblAlgn val="ctr"/>
        <c:lblOffset val="100"/>
        <c:noMultiLvlLbl val="0"/>
      </c:catAx>
      <c:valAx>
        <c:axId val="1274414239"/>
        <c:scaling>
          <c:orientation val="minMax"/>
          <c:max val="1"/>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52707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image" Target="../media/image3.svg"/><Relationship Id="rId3" Type="http://schemas.openxmlformats.org/officeDocument/2006/relationships/chart" Target="../charts/chart3.xml"/><Relationship Id="rId21" Type="http://schemas.openxmlformats.org/officeDocument/2006/relationships/image" Target="../media/image5.svg"/><Relationship Id="rId7" Type="http://schemas.openxmlformats.org/officeDocument/2006/relationships/chart" Target="../charts/chart7.xml"/><Relationship Id="rId12" Type="http://schemas.openxmlformats.org/officeDocument/2006/relationships/chart" Target="../charts/chart11.xml"/><Relationship Id="rId17" Type="http://schemas.openxmlformats.org/officeDocument/2006/relationships/image" Target="../media/image2.png"/><Relationship Id="rId25" Type="http://schemas.openxmlformats.org/officeDocument/2006/relationships/chart" Target="../charts/chart20.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24" Type="http://schemas.openxmlformats.org/officeDocument/2006/relationships/chart" Target="../charts/chart19.xml"/><Relationship Id="rId5"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18.xml"/><Relationship Id="rId10" Type="http://schemas.openxmlformats.org/officeDocument/2006/relationships/image" Target="../media/image1.png"/><Relationship Id="rId19" Type="http://schemas.openxmlformats.org/officeDocument/2006/relationships/chart" Target="../charts/chart16.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 Id="rId22"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3" Type="http://schemas.openxmlformats.org/officeDocument/2006/relationships/chart" Target="../charts/chart25.xml"/><Relationship Id="rId7" Type="http://schemas.openxmlformats.org/officeDocument/2006/relationships/chart" Target="../charts/chart28.xml"/><Relationship Id="rId12" Type="http://schemas.openxmlformats.org/officeDocument/2006/relationships/chart" Target="../charts/chart33.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image" Target="../media/image6.png"/><Relationship Id="rId10" Type="http://schemas.openxmlformats.org/officeDocument/2006/relationships/chart" Target="../charts/chart31.xml"/><Relationship Id="rId4" Type="http://schemas.openxmlformats.org/officeDocument/2006/relationships/chart" Target="../charts/chart26.xml"/><Relationship Id="rId9"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6.xml"/><Relationship Id="rId18" Type="http://schemas.openxmlformats.org/officeDocument/2006/relationships/chart" Target="../charts/chart51.xml"/><Relationship Id="rId3" Type="http://schemas.openxmlformats.org/officeDocument/2006/relationships/chart" Target="../charts/chart37.xml"/><Relationship Id="rId21" Type="http://schemas.openxmlformats.org/officeDocument/2006/relationships/chart" Target="../charts/chart52.xml"/><Relationship Id="rId7" Type="http://schemas.openxmlformats.org/officeDocument/2006/relationships/chart" Target="../charts/chart41.xml"/><Relationship Id="rId12" Type="http://schemas.openxmlformats.org/officeDocument/2006/relationships/image" Target="../media/image1.png"/><Relationship Id="rId17" Type="http://schemas.openxmlformats.org/officeDocument/2006/relationships/chart" Target="../charts/chart50.xml"/><Relationship Id="rId25" Type="http://schemas.openxmlformats.org/officeDocument/2006/relationships/chart" Target="../charts/chart54.xml"/><Relationship Id="rId2" Type="http://schemas.openxmlformats.org/officeDocument/2006/relationships/chart" Target="../charts/chart36.xml"/><Relationship Id="rId16" Type="http://schemas.openxmlformats.org/officeDocument/2006/relationships/chart" Target="../charts/chart49.xml"/><Relationship Id="rId20" Type="http://schemas.openxmlformats.org/officeDocument/2006/relationships/image" Target="../media/image3.svg"/><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24" Type="http://schemas.openxmlformats.org/officeDocument/2006/relationships/chart" Target="../charts/chart53.xml"/><Relationship Id="rId5" Type="http://schemas.openxmlformats.org/officeDocument/2006/relationships/chart" Target="../charts/chart39.xml"/><Relationship Id="rId15" Type="http://schemas.openxmlformats.org/officeDocument/2006/relationships/chart" Target="../charts/chart48.xml"/><Relationship Id="rId23" Type="http://schemas.openxmlformats.org/officeDocument/2006/relationships/image" Target="../media/image5.svg"/><Relationship Id="rId10" Type="http://schemas.openxmlformats.org/officeDocument/2006/relationships/chart" Target="../charts/chart44.xml"/><Relationship Id="rId19" Type="http://schemas.openxmlformats.org/officeDocument/2006/relationships/image" Target="../media/image2.png"/><Relationship Id="rId4" Type="http://schemas.openxmlformats.org/officeDocument/2006/relationships/chart" Target="../charts/chart38.xml"/><Relationship Id="rId9" Type="http://schemas.openxmlformats.org/officeDocument/2006/relationships/chart" Target="../charts/chart43.xml"/><Relationship Id="rId14" Type="http://schemas.openxmlformats.org/officeDocument/2006/relationships/chart" Target="../charts/chart47.xml"/><Relationship Id="rId22"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14.jpeg"/><Relationship Id="rId3" Type="http://schemas.openxmlformats.org/officeDocument/2006/relationships/image" Target="../media/image9.png"/><Relationship Id="rId7" Type="http://schemas.openxmlformats.org/officeDocument/2006/relationships/image" Target="../media/image13.jpe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jpeg"/><Relationship Id="rId11" Type="http://schemas.openxmlformats.org/officeDocument/2006/relationships/image" Target="../media/image17.jpeg"/><Relationship Id="rId5" Type="http://schemas.openxmlformats.org/officeDocument/2006/relationships/image" Target="../media/image11.jpeg"/><Relationship Id="rId10" Type="http://schemas.openxmlformats.org/officeDocument/2006/relationships/image" Target="../media/image16.jpeg"/><Relationship Id="rId4" Type="http://schemas.openxmlformats.org/officeDocument/2006/relationships/image" Target="../media/image10.jpeg"/><Relationship Id="rId9"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xdr:from>
      <xdr:col>10</xdr:col>
      <xdr:colOff>656405</xdr:colOff>
      <xdr:row>77</xdr:row>
      <xdr:rowOff>199775</xdr:rowOff>
    </xdr:from>
    <xdr:to>
      <xdr:col>15</xdr:col>
      <xdr:colOff>114040</xdr:colOff>
      <xdr:row>97</xdr:row>
      <xdr:rowOff>110827</xdr:rowOff>
    </xdr:to>
    <xdr:grpSp>
      <xdr:nvGrpSpPr>
        <xdr:cNvPr id="166" name="Grupo 165">
          <a:extLst>
            <a:ext uri="{FF2B5EF4-FFF2-40B4-BE49-F238E27FC236}">
              <a16:creationId xmlns:a16="http://schemas.microsoft.com/office/drawing/2014/main" id="{00000000-0008-0000-0000-0000A6000000}"/>
            </a:ext>
          </a:extLst>
        </xdr:cNvPr>
        <xdr:cNvGrpSpPr/>
      </xdr:nvGrpSpPr>
      <xdr:grpSpPr>
        <a:xfrm>
          <a:off x="10384605" y="20329275"/>
          <a:ext cx="4550335" cy="5143452"/>
          <a:chOff x="8102600" y="22707933"/>
          <a:chExt cx="4851674" cy="5219367"/>
        </a:xfrm>
      </xdr:grpSpPr>
      <xdr:grpSp>
        <xdr:nvGrpSpPr>
          <xdr:cNvPr id="170" name="Grupo 169">
            <a:extLst>
              <a:ext uri="{FF2B5EF4-FFF2-40B4-BE49-F238E27FC236}">
                <a16:creationId xmlns:a16="http://schemas.microsoft.com/office/drawing/2014/main" id="{00000000-0008-0000-0000-0000AA000000}"/>
              </a:ext>
            </a:extLst>
          </xdr:cNvPr>
          <xdr:cNvGrpSpPr/>
        </xdr:nvGrpSpPr>
        <xdr:grpSpPr>
          <a:xfrm>
            <a:off x="8102600" y="22707933"/>
            <a:ext cx="4851674" cy="5219367"/>
            <a:chOff x="7269114" y="1304619"/>
            <a:chExt cx="5510212" cy="2806700"/>
          </a:xfrm>
        </xdr:grpSpPr>
        <xdr:graphicFrame macro="">
          <xdr:nvGraphicFramePr>
            <xdr:cNvPr id="188" name="Gráfico 187">
              <a:extLst>
                <a:ext uri="{FF2B5EF4-FFF2-40B4-BE49-F238E27FC236}">
                  <a16:creationId xmlns:a16="http://schemas.microsoft.com/office/drawing/2014/main" id="{00000000-0008-0000-0000-0000BC000000}"/>
                </a:ext>
              </a:extLst>
            </xdr:cNvPr>
            <xdr:cNvGraphicFramePr>
              <a:graphicFrameLocks/>
            </xdr:cNvGraphicFramePr>
          </xdr:nvGraphicFramePr>
          <xdr:xfrm>
            <a:off x="7269114" y="1304619"/>
            <a:ext cx="5207000" cy="28067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89" name="CuadroTexto 188">
              <a:extLst>
                <a:ext uri="{FF2B5EF4-FFF2-40B4-BE49-F238E27FC236}">
                  <a16:creationId xmlns:a16="http://schemas.microsoft.com/office/drawing/2014/main" id="{00000000-0008-0000-0000-0000BD000000}"/>
                </a:ext>
              </a:extLst>
            </xdr:cNvPr>
            <xdr:cNvSpPr txBox="1"/>
          </xdr:nvSpPr>
          <xdr:spPr>
            <a:xfrm>
              <a:off x="7860385" y="2544015"/>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rgbClr val="000000"/>
                  </a:solidFill>
                  <a:latin typeface="Century Gothic" panose="020B0502020202020204" pitchFamily="34" charset="0"/>
                  <a:cs typeface="Calibri"/>
                </a:rPr>
                <a:t>0%</a:t>
              </a:r>
            </a:p>
            <a:p>
              <a:pPr algn="ctr"/>
              <a:endParaRPr lang="en-US" sz="1400" b="1" i="0" u="none" strike="noStrike">
                <a:solidFill>
                  <a:srgbClr val="000000"/>
                </a:solidFill>
                <a:latin typeface="Century Gothic" panose="020B0502020202020204" pitchFamily="34" charset="0"/>
                <a:cs typeface="Calibri"/>
              </a:endParaRPr>
            </a:p>
          </xdr:txBody>
        </xdr:sp>
        <xdr:sp macro="" textlink="$G$54">
          <xdr:nvSpPr>
            <xdr:cNvPr id="191" name="CuadroTexto 190">
              <a:extLst>
                <a:ext uri="{FF2B5EF4-FFF2-40B4-BE49-F238E27FC236}">
                  <a16:creationId xmlns:a16="http://schemas.microsoft.com/office/drawing/2014/main" id="{00000000-0008-0000-0000-0000BF000000}"/>
                </a:ext>
              </a:extLst>
            </xdr:cNvPr>
            <xdr:cNvSpPr txBox="1"/>
          </xdr:nvSpPr>
          <xdr:spPr>
            <a:xfrm>
              <a:off x="7835371" y="2303097"/>
              <a:ext cx="860979"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A8F8788-7284-4146-8F75-3DFA64F84ACD}" type="TxLink">
                <a:rPr lang="en-US" sz="1600" b="1" i="0" u="none" strike="noStrike">
                  <a:solidFill>
                    <a:srgbClr val="000000"/>
                  </a:solidFill>
                  <a:latin typeface="Calibri"/>
                  <a:cs typeface="Calibri"/>
                </a:rPr>
                <a:pPr algn="ctr"/>
                <a:t> </a:t>
              </a:fld>
              <a:r>
                <a:rPr lang="en-US" sz="16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CAL2'!$G$106">
          <xdr:nvSpPr>
            <xdr:cNvPr id="192" name="CuadroTexto 191">
              <a:extLst>
                <a:ext uri="{FF2B5EF4-FFF2-40B4-BE49-F238E27FC236}">
                  <a16:creationId xmlns:a16="http://schemas.microsoft.com/office/drawing/2014/main" id="{00000000-0008-0000-0000-0000C0000000}"/>
                </a:ext>
              </a:extLst>
            </xdr:cNvPr>
            <xdr:cNvSpPr txBox="1"/>
          </xdr:nvSpPr>
          <xdr:spPr>
            <a:xfrm>
              <a:off x="9299109" y="1690687"/>
              <a:ext cx="1178900"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FBF17A1-A767-DB49-8594-D3EF71D6D4FE}" type="TxLink">
                <a:rPr lang="en-US" sz="1600" b="1" i="0" u="none" strike="noStrike">
                  <a:solidFill>
                    <a:schemeClr val="tx1"/>
                  </a:solidFill>
                  <a:latin typeface="Calibri"/>
                  <a:cs typeface="Calibri"/>
                </a:rPr>
                <a:pPr algn="ctr"/>
                <a:t>#¡REF!</a:t>
              </a:fld>
              <a:r>
                <a:rPr lang="en-US" sz="1600" b="1" i="0" u="none" strike="noStrike">
                  <a:solidFill>
                    <a:schemeClr val="tx1"/>
                  </a:solidFill>
                  <a:latin typeface="Calibri"/>
                  <a:cs typeface="Calibri"/>
                </a:rPr>
                <a:t>%</a:t>
              </a:r>
              <a:endParaRPr lang="en-US" sz="4000" b="1" i="0" u="none" strike="noStrike">
                <a:solidFill>
                  <a:schemeClr val="tx1"/>
                </a:solidFill>
                <a:latin typeface="Century Gothic" panose="020B0502020202020204" pitchFamily="34" charset="0"/>
                <a:cs typeface="Calibri"/>
              </a:endParaRPr>
            </a:p>
          </xdr:txBody>
        </xdr:sp>
        <xdr:sp macro="" textlink="'CAL2'!$G$107">
          <xdr:nvSpPr>
            <xdr:cNvPr id="193" name="CuadroTexto 192">
              <a:extLst>
                <a:ext uri="{FF2B5EF4-FFF2-40B4-BE49-F238E27FC236}">
                  <a16:creationId xmlns:a16="http://schemas.microsoft.com/office/drawing/2014/main" id="{00000000-0008-0000-0000-0000C1000000}"/>
                </a:ext>
              </a:extLst>
            </xdr:cNvPr>
            <xdr:cNvSpPr txBox="1"/>
          </xdr:nvSpPr>
          <xdr:spPr>
            <a:xfrm>
              <a:off x="11434197" y="2063741"/>
              <a:ext cx="1031058" cy="24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5450699-0C8B-624A-9689-E2ED2C17FC88}"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H$58">
          <xdr:nvSpPr>
            <xdr:cNvPr id="194" name="CuadroTexto 193">
              <a:extLst>
                <a:ext uri="{FF2B5EF4-FFF2-40B4-BE49-F238E27FC236}">
                  <a16:creationId xmlns:a16="http://schemas.microsoft.com/office/drawing/2014/main" id="{00000000-0008-0000-0000-0000C2000000}"/>
                </a:ext>
              </a:extLst>
            </xdr:cNvPr>
            <xdr:cNvSpPr txBox="1"/>
          </xdr:nvSpPr>
          <xdr:spPr>
            <a:xfrm>
              <a:off x="11979225" y="2567277"/>
              <a:ext cx="800101"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400" b="1" i="0" u="none" strike="noStrike">
                  <a:solidFill>
                    <a:srgbClr val="000000"/>
                  </a:solidFill>
                  <a:latin typeface="Calibri"/>
                  <a:ea typeface="+mn-ea"/>
                  <a:cs typeface="Calibri"/>
                </a:rPr>
                <a:t>100</a:t>
              </a:r>
              <a:fld id="{1484395B-A5CE-B04E-8263-60564A7C99AB}"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G$9">
          <xdr:nvSpPr>
            <xdr:cNvPr id="195" name="CuadroTexto 194">
              <a:extLst>
                <a:ext uri="{FF2B5EF4-FFF2-40B4-BE49-F238E27FC236}">
                  <a16:creationId xmlns:a16="http://schemas.microsoft.com/office/drawing/2014/main" id="{00000000-0008-0000-0000-0000C3000000}"/>
                </a:ext>
              </a:extLst>
            </xdr:cNvPr>
            <xdr:cNvSpPr txBox="1"/>
          </xdr:nvSpPr>
          <xdr:spPr>
            <a:xfrm>
              <a:off x="8810704" y="211944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96" name="CuadroTexto 195">
              <a:extLst>
                <a:ext uri="{FF2B5EF4-FFF2-40B4-BE49-F238E27FC236}">
                  <a16:creationId xmlns:a16="http://schemas.microsoft.com/office/drawing/2014/main" id="{00000000-0008-0000-0000-0000C4000000}"/>
                </a:ext>
              </a:extLst>
            </xdr:cNvPr>
            <xdr:cNvSpPr txBox="1"/>
          </xdr:nvSpPr>
          <xdr:spPr>
            <a:xfrm>
              <a:off x="10408829" y="194361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grpSp>
      <xdr:sp macro="" textlink="$G$9">
        <xdr:nvSpPr>
          <xdr:cNvPr id="171" name="CuadroTexto 170">
            <a:extLst>
              <a:ext uri="{FF2B5EF4-FFF2-40B4-BE49-F238E27FC236}">
                <a16:creationId xmlns:a16="http://schemas.microsoft.com/office/drawing/2014/main" id="{00000000-0008-0000-0000-0000AB000000}"/>
              </a:ext>
            </a:extLst>
          </xdr:cNvPr>
          <xdr:cNvSpPr txBox="1"/>
        </xdr:nvSpPr>
        <xdr:spPr>
          <a:xfrm>
            <a:off x="11671300" y="247018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sp macro="" textlink="$G$9">
        <xdr:nvSpPr>
          <xdr:cNvPr id="174" name="CuadroTexto 173">
            <a:extLst>
              <a:ext uri="{FF2B5EF4-FFF2-40B4-BE49-F238E27FC236}">
                <a16:creationId xmlns:a16="http://schemas.microsoft.com/office/drawing/2014/main" id="{00000000-0008-0000-0000-0000AE000000}"/>
              </a:ext>
            </a:extLst>
          </xdr:cNvPr>
          <xdr:cNvSpPr txBox="1"/>
        </xdr:nvSpPr>
        <xdr:spPr>
          <a:xfrm>
            <a:off x="9131300" y="249177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twoCellAnchor>
    <xdr:from>
      <xdr:col>9</xdr:col>
      <xdr:colOff>28538</xdr:colOff>
      <xdr:row>68</xdr:row>
      <xdr:rowOff>230028</xdr:rowOff>
    </xdr:from>
    <xdr:to>
      <xdr:col>12</xdr:col>
      <xdr:colOff>561913</xdr:colOff>
      <xdr:row>80</xdr:row>
      <xdr:rowOff>93733</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8474038" y="17730628"/>
          <a:ext cx="4546575" cy="3368905"/>
          <a:chOff x="7231514" y="1439429"/>
          <a:chExt cx="5451529" cy="2992871"/>
        </a:xfrm>
      </xdr:grpSpPr>
      <xdr:graphicFrame macro="">
        <xdr:nvGraphicFramePr>
          <xdr:cNvPr id="145" name="Gráfico 144">
            <a:extLst>
              <a:ext uri="{FF2B5EF4-FFF2-40B4-BE49-F238E27FC236}">
                <a16:creationId xmlns:a16="http://schemas.microsoft.com/office/drawing/2014/main" id="{00000000-0008-0000-0000-000091000000}"/>
              </a:ext>
            </a:extLst>
          </xdr:cNvPr>
          <xdr:cNvGraphicFramePr>
            <a:graphicFrameLocks/>
          </xdr:cNvGraphicFramePr>
        </xdr:nvGraphicFramePr>
        <xdr:xfrm>
          <a:off x="7231514" y="1575162"/>
          <a:ext cx="5417686" cy="285713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6" name="CuadroTexto 145">
            <a:extLst>
              <a:ext uri="{FF2B5EF4-FFF2-40B4-BE49-F238E27FC236}">
                <a16:creationId xmlns:a16="http://schemas.microsoft.com/office/drawing/2014/main" id="{00000000-0008-0000-0000-000092000000}"/>
              </a:ext>
            </a:extLst>
          </xdr:cNvPr>
          <xdr:cNvSpPr txBox="1"/>
        </xdr:nvSpPr>
        <xdr:spPr>
          <a:xfrm>
            <a:off x="7730598"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54">
        <xdr:nvSpPr>
          <xdr:cNvPr id="149" name="CuadroTexto 148">
            <a:extLst>
              <a:ext uri="{FF2B5EF4-FFF2-40B4-BE49-F238E27FC236}">
                <a16:creationId xmlns:a16="http://schemas.microsoft.com/office/drawing/2014/main" id="{00000000-0008-0000-0000-000095000000}"/>
              </a:ext>
            </a:extLst>
          </xdr:cNvPr>
          <xdr:cNvSpPr txBox="1"/>
        </xdr:nvSpPr>
        <xdr:spPr>
          <a:xfrm>
            <a:off x="7527285" y="2415347"/>
            <a:ext cx="860979"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752A85C-8649-014C-8706-44836C9D4B65}" type="TxLink">
              <a:rPr lang="en-US" sz="1400" b="1" i="0" u="none" strike="noStrike">
                <a:solidFill>
                  <a:srgbClr val="000000"/>
                </a:solidFill>
                <a:latin typeface="Calibri"/>
                <a:cs typeface="Calibri"/>
              </a:rPr>
              <a:pPr algn="ctr"/>
              <a:t> 10 </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CAL2'!G55">
        <xdr:nvSpPr>
          <xdr:cNvPr id="150" name="CuadroTexto 149">
            <a:extLst>
              <a:ext uri="{FF2B5EF4-FFF2-40B4-BE49-F238E27FC236}">
                <a16:creationId xmlns:a16="http://schemas.microsoft.com/office/drawing/2014/main" id="{00000000-0008-0000-0000-000096000000}"/>
              </a:ext>
            </a:extLst>
          </xdr:cNvPr>
          <xdr:cNvSpPr txBox="1"/>
        </xdr:nvSpPr>
        <xdr:spPr>
          <a:xfrm>
            <a:off x="7799052" y="2039267"/>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2FA47B0-DC24-3D4D-A1CF-CB1164514619}"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CAL2'!G56">
        <xdr:nvSpPr>
          <xdr:cNvPr id="151" name="CuadroTexto 150">
            <a:extLst>
              <a:ext uri="{FF2B5EF4-FFF2-40B4-BE49-F238E27FC236}">
                <a16:creationId xmlns:a16="http://schemas.microsoft.com/office/drawing/2014/main" id="{00000000-0008-0000-0000-000097000000}"/>
              </a:ext>
            </a:extLst>
          </xdr:cNvPr>
          <xdr:cNvSpPr txBox="1"/>
        </xdr:nvSpPr>
        <xdr:spPr>
          <a:xfrm>
            <a:off x="10008063" y="1439429"/>
            <a:ext cx="889809"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933CD291-6851-D540-B2AE-42C5A04DBCB2}"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AL2'!H69">
        <xdr:nvSpPr>
          <xdr:cNvPr id="152" name="CuadroTexto 151">
            <a:extLst>
              <a:ext uri="{FF2B5EF4-FFF2-40B4-BE49-F238E27FC236}">
                <a16:creationId xmlns:a16="http://schemas.microsoft.com/office/drawing/2014/main" id="{00000000-0008-0000-0000-000098000000}"/>
              </a:ext>
            </a:extLst>
          </xdr:cNvPr>
          <xdr:cNvSpPr txBox="1"/>
        </xdr:nvSpPr>
        <xdr:spPr>
          <a:xfrm>
            <a:off x="11882943"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0F4CC2CD-7BB9-FD46-9F09-6423C58E9F3E}"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AL2'!D54">
        <xdr:nvSpPr>
          <xdr:cNvPr id="153" name="CuadroTexto 152">
            <a:extLst>
              <a:ext uri="{FF2B5EF4-FFF2-40B4-BE49-F238E27FC236}">
                <a16:creationId xmlns:a16="http://schemas.microsoft.com/office/drawing/2014/main" id="{00000000-0008-0000-0000-000099000000}"/>
              </a:ext>
            </a:extLst>
          </xdr:cNvPr>
          <xdr:cNvSpPr txBox="1"/>
        </xdr:nvSpPr>
        <xdr:spPr>
          <a:xfrm>
            <a:off x="9855199" y="2832099"/>
            <a:ext cx="1055195" cy="397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80BC8A9-9632-074B-A7DB-6AC6035978B6}" type="TxLink">
              <a:rPr lang="en-US" sz="1400" b="1" i="0" u="none" strike="noStrike">
                <a:solidFill>
                  <a:srgbClr val="000000"/>
                </a:solidFill>
                <a:latin typeface="Calibri"/>
                <a:cs typeface="Calibri"/>
              </a:rPr>
              <a:pPr algn="ctr"/>
              <a:t>#¡REF!</a:t>
            </a:fld>
            <a:endParaRPr lang="en-US" sz="4000" b="1" i="0" u="none" strike="noStrike">
              <a:solidFill>
                <a:srgbClr val="000000"/>
              </a:solidFill>
              <a:latin typeface="Century Gothic" panose="020B0502020202020204" pitchFamily="34" charset="0"/>
              <a:cs typeface="Calibri"/>
            </a:endParaRPr>
          </a:p>
        </xdr:txBody>
      </xdr:sp>
      <xdr:sp macro="" textlink="$G$9">
        <xdr:nvSpPr>
          <xdr:cNvPr id="154" name="CuadroTexto 153">
            <a:extLst>
              <a:ext uri="{FF2B5EF4-FFF2-40B4-BE49-F238E27FC236}">
                <a16:creationId xmlns:a16="http://schemas.microsoft.com/office/drawing/2014/main" id="{00000000-0008-0000-0000-00009A00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155" name="CuadroTexto 154">
            <a:extLst>
              <a:ext uri="{FF2B5EF4-FFF2-40B4-BE49-F238E27FC236}">
                <a16:creationId xmlns:a16="http://schemas.microsoft.com/office/drawing/2014/main" id="{00000000-0008-0000-0000-00009B000000}"/>
              </a:ext>
            </a:extLst>
          </xdr:cNvPr>
          <xdr:cNvSpPr txBox="1"/>
        </xdr:nvSpPr>
        <xdr:spPr>
          <a:xfrm>
            <a:off x="8478956" y="2426764"/>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56" name="CuadroTexto 155">
            <a:extLst>
              <a:ext uri="{FF2B5EF4-FFF2-40B4-BE49-F238E27FC236}">
                <a16:creationId xmlns:a16="http://schemas.microsoft.com/office/drawing/2014/main" id="{00000000-0008-0000-0000-00009C000000}"/>
              </a:ext>
            </a:extLst>
          </xdr:cNvPr>
          <xdr:cNvSpPr txBox="1"/>
        </xdr:nvSpPr>
        <xdr:spPr>
          <a:xfrm>
            <a:off x="9197227" y="197776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57" name="CuadroTexto 156">
            <a:extLst>
              <a:ext uri="{FF2B5EF4-FFF2-40B4-BE49-F238E27FC236}">
                <a16:creationId xmlns:a16="http://schemas.microsoft.com/office/drawing/2014/main" id="{00000000-0008-0000-0000-00009D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442359</xdr:colOff>
      <xdr:row>67</xdr:row>
      <xdr:rowOff>42808</xdr:rowOff>
    </xdr:from>
    <xdr:to>
      <xdr:col>7</xdr:col>
      <xdr:colOff>419956</xdr:colOff>
      <xdr:row>82</xdr:row>
      <xdr:rowOff>24095</xdr:rowOff>
    </xdr:to>
    <xdr:grpSp>
      <xdr:nvGrpSpPr>
        <xdr:cNvPr id="97" name="Grupo 96">
          <a:extLst>
            <a:ext uri="{FF2B5EF4-FFF2-40B4-BE49-F238E27FC236}">
              <a16:creationId xmlns:a16="http://schemas.microsoft.com/office/drawing/2014/main" id="{00000000-0008-0000-0000-000061000000}"/>
            </a:ext>
          </a:extLst>
        </xdr:cNvPr>
        <xdr:cNvGrpSpPr/>
      </xdr:nvGrpSpPr>
      <xdr:grpSpPr>
        <a:xfrm>
          <a:off x="1369459" y="17251308"/>
          <a:ext cx="4892497" cy="4362787"/>
          <a:chOff x="7442200" y="1625600"/>
          <a:chExt cx="5226419" cy="2806700"/>
        </a:xfrm>
      </xdr:grpSpPr>
      <xdr:graphicFrame macro="">
        <xdr:nvGraphicFramePr>
          <xdr:cNvPr id="109" name="Gráfico 108">
            <a:extLst>
              <a:ext uri="{FF2B5EF4-FFF2-40B4-BE49-F238E27FC236}">
                <a16:creationId xmlns:a16="http://schemas.microsoft.com/office/drawing/2014/main" id="{00000000-0008-0000-0000-00006D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0" name="CuadroTexto 109">
            <a:extLst>
              <a:ext uri="{FF2B5EF4-FFF2-40B4-BE49-F238E27FC236}">
                <a16:creationId xmlns:a16="http://schemas.microsoft.com/office/drawing/2014/main" id="{00000000-0008-0000-0000-00006E00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65">
        <xdr:nvSpPr>
          <xdr:cNvPr id="111" name="CuadroTexto 110">
            <a:extLst>
              <a:ext uri="{FF2B5EF4-FFF2-40B4-BE49-F238E27FC236}">
                <a16:creationId xmlns:a16="http://schemas.microsoft.com/office/drawing/2014/main" id="{00000000-0008-0000-0000-00006F000000}"/>
              </a:ext>
            </a:extLst>
          </xdr:cNvPr>
          <xdr:cNvSpPr txBox="1"/>
        </xdr:nvSpPr>
        <xdr:spPr>
          <a:xfrm>
            <a:off x="7906520" y="2294029"/>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6D1454C-B32C-2C4C-B295-624D212A6EF0}"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CAL2'!G66">
        <xdr:nvSpPr>
          <xdr:cNvPr id="121" name="CuadroTexto 120">
            <a:extLst>
              <a:ext uri="{FF2B5EF4-FFF2-40B4-BE49-F238E27FC236}">
                <a16:creationId xmlns:a16="http://schemas.microsoft.com/office/drawing/2014/main" id="{00000000-0008-0000-0000-000079000000}"/>
              </a:ext>
            </a:extLst>
          </xdr:cNvPr>
          <xdr:cNvSpPr txBox="1"/>
        </xdr:nvSpPr>
        <xdr:spPr>
          <a:xfrm>
            <a:off x="10275794" y="1786162"/>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5119DE4-E6DE-2348-B40C-289674A39ED7}" type="TxLink">
              <a:rPr lang="en-US" sz="1400" b="1" i="0" u="none" strike="noStrike">
                <a:solidFill>
                  <a:srgbClr val="000000"/>
                </a:solidFill>
                <a:latin typeface="Calibri"/>
                <a:cs typeface="Calibri"/>
              </a:rPr>
              <a:pPr algn="ctr"/>
              <a:t> 58.2 </a:t>
            </a:fld>
            <a:r>
              <a:rPr lang="en-US" sz="1400" b="1" i="0" u="none" strike="noStrike">
                <a:solidFill>
                  <a:srgbClr val="000000"/>
                </a:solidFill>
                <a:latin typeface="Calibri"/>
                <a:cs typeface="Calibri"/>
              </a:rPr>
              <a:t>%</a:t>
            </a:r>
            <a:endParaRPr lang="en-US" sz="5400" b="1" i="0" u="none" strike="noStrike">
              <a:solidFill>
                <a:srgbClr val="000000"/>
              </a:solidFill>
              <a:latin typeface="Century Gothic" panose="020B0502020202020204" pitchFamily="34" charset="0"/>
              <a:cs typeface="Calibri"/>
            </a:endParaRPr>
          </a:p>
        </xdr:txBody>
      </xdr:sp>
      <xdr:sp macro="" textlink="'CAL2'!G67">
        <xdr:nvSpPr>
          <xdr:cNvPr id="137" name="CuadroTexto 136">
            <a:extLst>
              <a:ext uri="{FF2B5EF4-FFF2-40B4-BE49-F238E27FC236}">
                <a16:creationId xmlns:a16="http://schemas.microsoft.com/office/drawing/2014/main" id="{00000000-0008-0000-0000-000089000000}"/>
              </a:ext>
            </a:extLst>
          </xdr:cNvPr>
          <xdr:cNvSpPr txBox="1"/>
        </xdr:nvSpPr>
        <xdr:spPr>
          <a:xfrm>
            <a:off x="11716119" y="2540329"/>
            <a:ext cx="889809" cy="20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5BEE394F-5B21-EE48-BF1D-46CC32129C60}"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3200" b="1" i="0" u="none" strike="noStrike">
              <a:solidFill>
                <a:srgbClr val="000000"/>
              </a:solidFill>
              <a:latin typeface="Calibri"/>
              <a:ea typeface="+mn-ea"/>
              <a:cs typeface="Calibri"/>
            </a:endParaRPr>
          </a:p>
        </xdr:txBody>
      </xdr:sp>
      <xdr:sp macro="" textlink="'CAL2'!G68">
        <xdr:nvSpPr>
          <xdr:cNvPr id="138" name="CuadroTexto 137">
            <a:extLst>
              <a:ext uri="{FF2B5EF4-FFF2-40B4-BE49-F238E27FC236}">
                <a16:creationId xmlns:a16="http://schemas.microsoft.com/office/drawing/2014/main" id="{00000000-0008-0000-0000-00008A000000}"/>
              </a:ext>
            </a:extLst>
          </xdr:cNvPr>
          <xdr:cNvSpPr txBox="1"/>
        </xdr:nvSpPr>
        <xdr:spPr>
          <a:xfrm>
            <a:off x="11868519" y="2897412"/>
            <a:ext cx="800100" cy="21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33F23039-0C47-1A45-B2D3-FD58614B7825}"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3200" b="1" i="0" u="none" strike="noStrike">
              <a:solidFill>
                <a:srgbClr val="000000"/>
              </a:solidFill>
              <a:latin typeface="Calibri"/>
              <a:ea typeface="+mn-ea"/>
              <a:cs typeface="Calibri"/>
            </a:endParaRPr>
          </a:p>
        </xdr:txBody>
      </xdr:sp>
      <xdr:sp macro="" textlink="'CAL2'!D66">
        <xdr:nvSpPr>
          <xdr:cNvPr id="139" name="CuadroTexto 138">
            <a:extLst>
              <a:ext uri="{FF2B5EF4-FFF2-40B4-BE49-F238E27FC236}">
                <a16:creationId xmlns:a16="http://schemas.microsoft.com/office/drawing/2014/main" id="{00000000-0008-0000-0000-00008B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8611792-8410-B342-AE98-F009B8ECC37F}" type="TxLink">
              <a:rPr lang="en-US" sz="1600" b="1" i="0" u="none" strike="noStrike">
                <a:solidFill>
                  <a:srgbClr val="000000"/>
                </a:solidFill>
                <a:latin typeface="Calibri"/>
                <a:cs typeface="Calibri"/>
              </a:rPr>
              <a:pPr algn="ctr"/>
              <a:t>#¡REF!</a:t>
            </a:fld>
            <a:endParaRPr lang="en-US" sz="6000" b="1" i="0" u="none" strike="noStrike">
              <a:solidFill>
                <a:srgbClr val="000000"/>
              </a:solidFill>
              <a:latin typeface="Century Gothic" panose="020B0502020202020204" pitchFamily="34" charset="0"/>
              <a:cs typeface="Calibri"/>
            </a:endParaRPr>
          </a:p>
        </xdr:txBody>
      </xdr:sp>
      <xdr:sp macro="" textlink="$G$9">
        <xdr:nvSpPr>
          <xdr:cNvPr id="140" name="CuadroTexto 139">
            <a:extLst>
              <a:ext uri="{FF2B5EF4-FFF2-40B4-BE49-F238E27FC236}">
                <a16:creationId xmlns:a16="http://schemas.microsoft.com/office/drawing/2014/main" id="{00000000-0008-0000-0000-00008C00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141" name="CuadroTexto 140">
            <a:extLst>
              <a:ext uri="{FF2B5EF4-FFF2-40B4-BE49-F238E27FC236}">
                <a16:creationId xmlns:a16="http://schemas.microsoft.com/office/drawing/2014/main" id="{00000000-0008-0000-0000-00008D000000}"/>
              </a:ext>
            </a:extLst>
          </xdr:cNvPr>
          <xdr:cNvSpPr txBox="1"/>
        </xdr:nvSpPr>
        <xdr:spPr>
          <a:xfrm>
            <a:off x="9243419" y="2205728"/>
            <a:ext cx="722950" cy="22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42" name="CuadroTexto 141">
            <a:extLst>
              <a:ext uri="{FF2B5EF4-FFF2-40B4-BE49-F238E27FC236}">
                <a16:creationId xmlns:a16="http://schemas.microsoft.com/office/drawing/2014/main" id="{00000000-0008-0000-0000-00008E000000}"/>
              </a:ext>
            </a:extLst>
          </xdr:cNvPr>
          <xdr:cNvSpPr txBox="1"/>
        </xdr:nvSpPr>
        <xdr:spPr>
          <a:xfrm>
            <a:off x="10601743" y="22194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43" name="CuadroTexto 142">
            <a:extLst>
              <a:ext uri="{FF2B5EF4-FFF2-40B4-BE49-F238E27FC236}">
                <a16:creationId xmlns:a16="http://schemas.microsoft.com/office/drawing/2014/main" id="{00000000-0008-0000-0000-00008F000000}"/>
              </a:ext>
            </a:extLst>
          </xdr:cNvPr>
          <xdr:cNvSpPr txBox="1"/>
        </xdr:nvSpPr>
        <xdr:spPr>
          <a:xfrm>
            <a:off x="11331672" y="279656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84667</xdr:colOff>
      <xdr:row>55</xdr:row>
      <xdr:rowOff>41095</xdr:rowOff>
    </xdr:from>
    <xdr:to>
      <xdr:col>12</xdr:col>
      <xdr:colOff>457793</xdr:colOff>
      <xdr:row>68</xdr:row>
      <xdr:rowOff>163291</xdr:rowOff>
    </xdr:to>
    <xdr:grpSp>
      <xdr:nvGrpSpPr>
        <xdr:cNvPr id="58" name="Grupo 57">
          <a:extLst>
            <a:ext uri="{FF2B5EF4-FFF2-40B4-BE49-F238E27FC236}">
              <a16:creationId xmlns:a16="http://schemas.microsoft.com/office/drawing/2014/main" id="{00000000-0008-0000-0000-00003A000000}"/>
            </a:ext>
          </a:extLst>
        </xdr:cNvPr>
        <xdr:cNvGrpSpPr/>
      </xdr:nvGrpSpPr>
      <xdr:grpSpPr>
        <a:xfrm>
          <a:off x="8530167" y="14226995"/>
          <a:ext cx="4386326" cy="3436896"/>
          <a:chOff x="7442200" y="1426962"/>
          <a:chExt cx="5269528" cy="3005338"/>
        </a:xfrm>
      </xdr:grpSpPr>
      <xdr:graphicFrame macro="">
        <xdr:nvGraphicFramePr>
          <xdr:cNvPr id="59" name="Gráfico 58">
            <a:extLst>
              <a:ext uri="{FF2B5EF4-FFF2-40B4-BE49-F238E27FC236}">
                <a16:creationId xmlns:a16="http://schemas.microsoft.com/office/drawing/2014/main" id="{00000000-0008-0000-0000-00003B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71" name="CuadroTexto 470">
            <a:extLst>
              <a:ext uri="{FF2B5EF4-FFF2-40B4-BE49-F238E27FC236}">
                <a16:creationId xmlns:a16="http://schemas.microsoft.com/office/drawing/2014/main" id="{00000000-0008-0000-0000-0000D701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43">
        <xdr:nvSpPr>
          <xdr:cNvPr id="472" name="CuadroTexto 471">
            <a:extLst>
              <a:ext uri="{FF2B5EF4-FFF2-40B4-BE49-F238E27FC236}">
                <a16:creationId xmlns:a16="http://schemas.microsoft.com/office/drawing/2014/main" id="{00000000-0008-0000-0000-0000D8010000}"/>
              </a:ext>
            </a:extLst>
          </xdr:cNvPr>
          <xdr:cNvSpPr txBox="1"/>
        </xdr:nvSpPr>
        <xdr:spPr>
          <a:xfrm>
            <a:off x="7785688" y="2172281"/>
            <a:ext cx="899462"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8BE62D2-4B43-0941-A949-A5A214B712CF}"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CAL2'!G44">
        <xdr:nvSpPr>
          <xdr:cNvPr id="473" name="CuadroTexto 472">
            <a:extLst>
              <a:ext uri="{FF2B5EF4-FFF2-40B4-BE49-F238E27FC236}">
                <a16:creationId xmlns:a16="http://schemas.microsoft.com/office/drawing/2014/main" id="{00000000-0008-0000-0000-0000D9010000}"/>
              </a:ext>
            </a:extLst>
          </xdr:cNvPr>
          <xdr:cNvSpPr txBox="1"/>
        </xdr:nvSpPr>
        <xdr:spPr>
          <a:xfrm>
            <a:off x="9798065" y="1426962"/>
            <a:ext cx="1064806"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07E97EF-001E-3848-9826-BCFF628500EC}"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CAL2'!G45">
        <xdr:nvSpPr>
          <xdr:cNvPr id="474" name="CuadroTexto 473">
            <a:extLst>
              <a:ext uri="{FF2B5EF4-FFF2-40B4-BE49-F238E27FC236}">
                <a16:creationId xmlns:a16="http://schemas.microsoft.com/office/drawing/2014/main" id="{00000000-0008-0000-0000-0000DA010000}"/>
              </a:ext>
            </a:extLst>
          </xdr:cNvPr>
          <xdr:cNvSpPr txBox="1"/>
        </xdr:nvSpPr>
        <xdr:spPr>
          <a:xfrm>
            <a:off x="11505109" y="2146050"/>
            <a:ext cx="1009737"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D0BFD532-34BD-5741-A296-CC88943AA3B1}"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AL2'!H47">
        <xdr:nvSpPr>
          <xdr:cNvPr id="488" name="CuadroTexto 487">
            <a:extLst>
              <a:ext uri="{FF2B5EF4-FFF2-40B4-BE49-F238E27FC236}">
                <a16:creationId xmlns:a16="http://schemas.microsoft.com/office/drawing/2014/main" id="{00000000-0008-0000-0000-0000E8010000}"/>
              </a:ext>
            </a:extLst>
          </xdr:cNvPr>
          <xdr:cNvSpPr txBox="1"/>
        </xdr:nvSpPr>
        <xdr:spPr>
          <a:xfrm>
            <a:off x="11911628" y="282311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E80B9023-FCCE-8240-808F-F5D1334174BF}"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AL2'!C44">
        <xdr:nvSpPr>
          <xdr:cNvPr id="505" name="CuadroTexto 504">
            <a:extLst>
              <a:ext uri="{FF2B5EF4-FFF2-40B4-BE49-F238E27FC236}">
                <a16:creationId xmlns:a16="http://schemas.microsoft.com/office/drawing/2014/main" id="{00000000-0008-0000-0000-0000F9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E3B2F33-2799-F645-9160-8324CD423E36}" type="TxLink">
              <a:rPr lang="en-US" sz="1600" b="1" i="0" u="none" strike="noStrike">
                <a:solidFill>
                  <a:srgbClr val="000000"/>
                </a:solidFill>
                <a:latin typeface="Calibri"/>
                <a:cs typeface="Calibri"/>
              </a:rPr>
              <a:pPr algn="ctr"/>
              <a:t>#¡REF!</a:t>
            </a:fld>
            <a:endParaRPr lang="en-US" sz="4800" b="1" i="0" u="none" strike="noStrike">
              <a:solidFill>
                <a:srgbClr val="000000"/>
              </a:solidFill>
              <a:latin typeface="Century Gothic" panose="020B0502020202020204" pitchFamily="34" charset="0"/>
              <a:cs typeface="Calibri"/>
            </a:endParaRPr>
          </a:p>
        </xdr:txBody>
      </xdr:sp>
      <xdr:sp macro="" textlink="$G$9">
        <xdr:nvSpPr>
          <xdr:cNvPr id="93" name="CuadroTexto 92">
            <a:extLst>
              <a:ext uri="{FF2B5EF4-FFF2-40B4-BE49-F238E27FC236}">
                <a16:creationId xmlns:a16="http://schemas.microsoft.com/office/drawing/2014/main" id="{00000000-0008-0000-0000-00005D000000}"/>
              </a:ext>
            </a:extLst>
          </xdr:cNvPr>
          <xdr:cNvSpPr txBox="1"/>
        </xdr:nvSpPr>
        <xdr:spPr>
          <a:xfrm>
            <a:off x="8395509" y="2609992"/>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94" name="CuadroTexto 93">
            <a:extLst>
              <a:ext uri="{FF2B5EF4-FFF2-40B4-BE49-F238E27FC236}">
                <a16:creationId xmlns:a16="http://schemas.microsoft.com/office/drawing/2014/main" id="{00000000-0008-0000-0000-00005E000000}"/>
              </a:ext>
            </a:extLst>
          </xdr:cNvPr>
          <xdr:cNvSpPr txBox="1"/>
        </xdr:nvSpPr>
        <xdr:spPr>
          <a:xfrm>
            <a:off x="9286690" y="188869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95" name="CuadroTexto 94">
            <a:extLst>
              <a:ext uri="{FF2B5EF4-FFF2-40B4-BE49-F238E27FC236}">
                <a16:creationId xmlns:a16="http://schemas.microsoft.com/office/drawing/2014/main" id="{00000000-0008-0000-0000-00005F00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96" name="CuadroTexto 95">
            <a:extLst>
              <a:ext uri="{FF2B5EF4-FFF2-40B4-BE49-F238E27FC236}">
                <a16:creationId xmlns:a16="http://schemas.microsoft.com/office/drawing/2014/main" id="{00000000-0008-0000-0000-000060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454916</xdr:colOff>
      <xdr:row>56</xdr:row>
      <xdr:rowOff>140031</xdr:rowOff>
    </xdr:from>
    <xdr:to>
      <xdr:col>7</xdr:col>
      <xdr:colOff>102313</xdr:colOff>
      <xdr:row>68</xdr:row>
      <xdr:rowOff>43283</xdr:rowOff>
    </xdr:to>
    <xdr:grpSp>
      <xdr:nvGrpSpPr>
        <xdr:cNvPr id="41" name="Grupo 40">
          <a:extLst>
            <a:ext uri="{FF2B5EF4-FFF2-40B4-BE49-F238E27FC236}">
              <a16:creationId xmlns:a16="http://schemas.microsoft.com/office/drawing/2014/main" id="{00000000-0008-0000-0000-000029000000}"/>
            </a:ext>
          </a:extLst>
        </xdr:cNvPr>
        <xdr:cNvGrpSpPr/>
      </xdr:nvGrpSpPr>
      <xdr:grpSpPr>
        <a:xfrm>
          <a:off x="1382016" y="14516431"/>
          <a:ext cx="4562297" cy="3027452"/>
          <a:chOff x="7442200" y="1520482"/>
          <a:chExt cx="5207000" cy="2911818"/>
        </a:xfrm>
      </xdr:grpSpPr>
      <xdr:graphicFrame macro="">
        <xdr:nvGraphicFramePr>
          <xdr:cNvPr id="45" name="Gráfico 44">
            <a:extLst>
              <a:ext uri="{FF2B5EF4-FFF2-40B4-BE49-F238E27FC236}">
                <a16:creationId xmlns:a16="http://schemas.microsoft.com/office/drawing/2014/main" id="{00000000-0008-0000-0000-00002D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7952762" y="2875835"/>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31">
        <xdr:nvSpPr>
          <xdr:cNvPr id="47" name="CuadroTexto 46">
            <a:extLst>
              <a:ext uri="{FF2B5EF4-FFF2-40B4-BE49-F238E27FC236}">
                <a16:creationId xmlns:a16="http://schemas.microsoft.com/office/drawing/2014/main" id="{00000000-0008-0000-0000-00002F000000}"/>
              </a:ext>
            </a:extLst>
          </xdr:cNvPr>
          <xdr:cNvSpPr txBox="1"/>
        </xdr:nvSpPr>
        <xdr:spPr>
          <a:xfrm>
            <a:off x="8586941" y="1547823"/>
            <a:ext cx="1043229" cy="34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AA2B6FD-E3F9-5848-8BD7-CCF16C542E6F}"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CAL2'!G32">
        <xdr:nvSpPr>
          <xdr:cNvPr id="48" name="CuadroTexto 47">
            <a:extLst>
              <a:ext uri="{FF2B5EF4-FFF2-40B4-BE49-F238E27FC236}">
                <a16:creationId xmlns:a16="http://schemas.microsoft.com/office/drawing/2014/main" id="{00000000-0008-0000-0000-000030000000}"/>
              </a:ext>
            </a:extLst>
          </xdr:cNvPr>
          <xdr:cNvSpPr txBox="1"/>
        </xdr:nvSpPr>
        <xdr:spPr>
          <a:xfrm>
            <a:off x="10631440" y="1520482"/>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1F3CFC8-A094-C847-83E3-53D32BFC2685}"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600" b="1" i="0" u="none" strike="noStrike">
              <a:solidFill>
                <a:srgbClr val="000000"/>
              </a:solidFill>
              <a:latin typeface="Calibri"/>
              <a:ea typeface="+mn-ea"/>
              <a:cs typeface="Calibri"/>
            </a:endParaRPr>
          </a:p>
        </xdr:txBody>
      </xdr:sp>
      <xdr:sp macro="" textlink="'CAL2'!G33">
        <xdr:nvSpPr>
          <xdr:cNvPr id="49" name="CuadroTexto 48">
            <a:extLst>
              <a:ext uri="{FF2B5EF4-FFF2-40B4-BE49-F238E27FC236}">
                <a16:creationId xmlns:a16="http://schemas.microsoft.com/office/drawing/2014/main" id="{00000000-0008-0000-0000-000031000000}"/>
              </a:ext>
            </a:extLst>
          </xdr:cNvPr>
          <xdr:cNvSpPr txBox="1"/>
        </xdr:nvSpPr>
        <xdr:spPr>
          <a:xfrm>
            <a:off x="11562643" y="2148518"/>
            <a:ext cx="977003" cy="41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C928E018-B5DB-A74F-8128-26D66AAD662B}"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000" b="1" i="0" u="none" strike="noStrike">
              <a:solidFill>
                <a:srgbClr val="000000"/>
              </a:solidFill>
              <a:latin typeface="Calibri"/>
              <a:ea typeface="+mn-ea"/>
              <a:cs typeface="Calibri"/>
            </a:endParaRPr>
          </a:p>
        </xdr:txBody>
      </xdr:sp>
      <xdr:sp macro="" textlink="'CAL2'!G34">
        <xdr:nvSpPr>
          <xdr:cNvPr id="50" name="CuadroTexto 49">
            <a:extLst>
              <a:ext uri="{FF2B5EF4-FFF2-40B4-BE49-F238E27FC236}">
                <a16:creationId xmlns:a16="http://schemas.microsoft.com/office/drawing/2014/main" id="{00000000-0008-0000-0000-000032000000}"/>
              </a:ext>
            </a:extLst>
          </xdr:cNvPr>
          <xdr:cNvSpPr txBox="1"/>
        </xdr:nvSpPr>
        <xdr:spPr>
          <a:xfrm>
            <a:off x="11720391" y="283371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F3EFC94-07C5-7E4B-80F5-9BFCF9438CD6}"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000" b="1" i="0" u="none" strike="noStrike">
              <a:solidFill>
                <a:srgbClr val="000000"/>
              </a:solidFill>
              <a:latin typeface="Calibri"/>
              <a:ea typeface="+mn-ea"/>
              <a:cs typeface="Calibri"/>
            </a:endParaRPr>
          </a:p>
        </xdr:txBody>
      </xdr:sp>
      <xdr:sp macro="" textlink="'CAL2'!C34">
        <xdr:nvSpPr>
          <xdr:cNvPr id="51" name="CuadroTexto 50">
            <a:extLst>
              <a:ext uri="{FF2B5EF4-FFF2-40B4-BE49-F238E27FC236}">
                <a16:creationId xmlns:a16="http://schemas.microsoft.com/office/drawing/2014/main" id="{00000000-0008-0000-0000-000033000000}"/>
              </a:ext>
            </a:extLst>
          </xdr:cNvPr>
          <xdr:cNvSpPr txBox="1"/>
        </xdr:nvSpPr>
        <xdr:spPr>
          <a:xfrm>
            <a:off x="9855200" y="2832099"/>
            <a:ext cx="1016333" cy="358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2F9B3ED-1CB8-4A42-AB9C-3B6989F8A1A3}" type="TxLink">
              <a:rPr lang="en-US" sz="1600" b="1" i="0" u="none" strike="noStrike">
                <a:solidFill>
                  <a:srgbClr val="000000"/>
                </a:solidFill>
                <a:latin typeface="Calibri"/>
                <a:cs typeface="Calibri"/>
              </a:rPr>
              <a:pPr algn="ctr"/>
              <a:t>#¡REF!</a:t>
            </a:fld>
            <a:endParaRPr lang="en-US" sz="6600" b="1" i="0" u="none" strike="noStrike">
              <a:solidFill>
                <a:schemeClr val="tx1"/>
              </a:solidFill>
              <a:latin typeface="Century Gothic" panose="020B0502020202020204" pitchFamily="34" charset="0"/>
              <a:cs typeface="Calibri"/>
            </a:endParaRPr>
          </a:p>
        </xdr:txBody>
      </xdr:sp>
      <xdr:sp macro="" textlink="$G$9">
        <xdr:nvSpPr>
          <xdr:cNvPr id="53" name="CuadroTexto 52">
            <a:extLst>
              <a:ext uri="{FF2B5EF4-FFF2-40B4-BE49-F238E27FC236}">
                <a16:creationId xmlns:a16="http://schemas.microsoft.com/office/drawing/2014/main" id="{00000000-0008-0000-0000-000035000000}"/>
              </a:ext>
            </a:extLst>
          </xdr:cNvPr>
          <xdr:cNvSpPr txBox="1"/>
        </xdr:nvSpPr>
        <xdr:spPr>
          <a:xfrm>
            <a:off x="8570703" y="243518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54" name="CuadroTexto 53">
            <a:extLst>
              <a:ext uri="{FF2B5EF4-FFF2-40B4-BE49-F238E27FC236}">
                <a16:creationId xmlns:a16="http://schemas.microsoft.com/office/drawing/2014/main" id="{00000000-0008-0000-0000-000036000000}"/>
              </a:ext>
            </a:extLst>
          </xdr:cNvPr>
          <xdr:cNvSpPr txBox="1"/>
        </xdr:nvSpPr>
        <xdr:spPr>
          <a:xfrm>
            <a:off x="9560743" y="1800848"/>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55" name="CuadroTexto 54">
            <a:extLst>
              <a:ext uri="{FF2B5EF4-FFF2-40B4-BE49-F238E27FC236}">
                <a16:creationId xmlns:a16="http://schemas.microsoft.com/office/drawing/2014/main" id="{00000000-0008-0000-0000-000037000000}"/>
              </a:ext>
            </a:extLst>
          </xdr:cNvPr>
          <xdr:cNvSpPr txBox="1"/>
        </xdr:nvSpPr>
        <xdr:spPr>
          <a:xfrm>
            <a:off x="10581752" y="198281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57" name="CuadroTexto 56">
            <a:extLst>
              <a:ext uri="{FF2B5EF4-FFF2-40B4-BE49-F238E27FC236}">
                <a16:creationId xmlns:a16="http://schemas.microsoft.com/office/drawing/2014/main" id="{00000000-0008-0000-0000-000039000000}"/>
              </a:ext>
            </a:extLst>
          </xdr:cNvPr>
          <xdr:cNvSpPr txBox="1"/>
        </xdr:nvSpPr>
        <xdr:spPr>
          <a:xfrm>
            <a:off x="11212391" y="2655909"/>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1</xdr:col>
      <xdr:colOff>207434</xdr:colOff>
      <xdr:row>77</xdr:row>
      <xdr:rowOff>262466</xdr:rowOff>
    </xdr:from>
    <xdr:to>
      <xdr:col>6</xdr:col>
      <xdr:colOff>973832</xdr:colOff>
      <xdr:row>97</xdr:row>
      <xdr:rowOff>122434</xdr:rowOff>
    </xdr:to>
    <xdr:grpSp>
      <xdr:nvGrpSpPr>
        <xdr:cNvPr id="506" name="Grupo 505">
          <a:extLst>
            <a:ext uri="{FF2B5EF4-FFF2-40B4-BE49-F238E27FC236}">
              <a16:creationId xmlns:a16="http://schemas.microsoft.com/office/drawing/2014/main" id="{00000000-0008-0000-0000-0000FA010000}"/>
            </a:ext>
          </a:extLst>
        </xdr:cNvPr>
        <xdr:cNvGrpSpPr/>
      </xdr:nvGrpSpPr>
      <xdr:grpSpPr>
        <a:xfrm>
          <a:off x="728134" y="20391966"/>
          <a:ext cx="4487498" cy="5092368"/>
          <a:chOff x="7924800" y="14846632"/>
          <a:chExt cx="4690698" cy="5270167"/>
        </a:xfrm>
      </xdr:grpSpPr>
      <xdr:grpSp>
        <xdr:nvGrpSpPr>
          <xdr:cNvPr id="507" name="Grupo 506">
            <a:extLst>
              <a:ext uri="{FF2B5EF4-FFF2-40B4-BE49-F238E27FC236}">
                <a16:creationId xmlns:a16="http://schemas.microsoft.com/office/drawing/2014/main" id="{00000000-0008-0000-0000-0000FB010000}"/>
              </a:ext>
            </a:extLst>
          </xdr:cNvPr>
          <xdr:cNvGrpSpPr/>
        </xdr:nvGrpSpPr>
        <xdr:grpSpPr>
          <a:xfrm>
            <a:off x="7924800" y="14846632"/>
            <a:ext cx="4690698" cy="5270167"/>
            <a:chOff x="7874000" y="12382832"/>
            <a:chExt cx="4690698" cy="5219367"/>
          </a:xfrm>
        </xdr:grpSpPr>
        <xdr:grpSp>
          <xdr:nvGrpSpPr>
            <xdr:cNvPr id="509" name="Grupo 508">
              <a:extLst>
                <a:ext uri="{FF2B5EF4-FFF2-40B4-BE49-F238E27FC236}">
                  <a16:creationId xmlns:a16="http://schemas.microsoft.com/office/drawing/2014/main" id="{00000000-0008-0000-0000-0000FD010000}"/>
                </a:ext>
              </a:extLst>
            </xdr:cNvPr>
            <xdr:cNvGrpSpPr/>
          </xdr:nvGrpSpPr>
          <xdr:grpSpPr>
            <a:xfrm>
              <a:off x="7874000" y="12382832"/>
              <a:ext cx="4690698" cy="5219367"/>
              <a:chOff x="7297962" y="1236325"/>
              <a:chExt cx="5327386" cy="2806700"/>
            </a:xfrm>
          </xdr:grpSpPr>
          <xdr:graphicFrame macro="">
            <xdr:nvGraphicFramePr>
              <xdr:cNvPr id="67" name="Gráfico 66">
                <a:extLst>
                  <a:ext uri="{FF2B5EF4-FFF2-40B4-BE49-F238E27FC236}">
                    <a16:creationId xmlns:a16="http://schemas.microsoft.com/office/drawing/2014/main" id="{00000000-0008-0000-0000-00004300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68" name="CuadroTexto 67">
                <a:extLst>
                  <a:ext uri="{FF2B5EF4-FFF2-40B4-BE49-F238E27FC236}">
                    <a16:creationId xmlns:a16="http://schemas.microsoft.com/office/drawing/2014/main" id="{00000000-0008-0000-0000-000044000000}"/>
                  </a:ext>
                </a:extLst>
              </xdr:cNvPr>
              <xdr:cNvSpPr txBox="1"/>
            </xdr:nvSpPr>
            <xdr:spPr>
              <a:xfrm>
                <a:off x="7932505" y="2591821"/>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81">
            <xdr:nvSpPr>
              <xdr:cNvPr id="69" name="CuadroTexto 68">
                <a:extLst>
                  <a:ext uri="{FF2B5EF4-FFF2-40B4-BE49-F238E27FC236}">
                    <a16:creationId xmlns:a16="http://schemas.microsoft.com/office/drawing/2014/main" id="{00000000-0008-0000-0000-000045000000}"/>
                  </a:ext>
                </a:extLst>
              </xdr:cNvPr>
              <xdr:cNvSpPr txBox="1"/>
            </xdr:nvSpPr>
            <xdr:spPr>
              <a:xfrm>
                <a:off x="7730677" y="2396407"/>
                <a:ext cx="860978" cy="219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883295E-AE6D-2440-959B-F8F5EDBE964A}"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CAL2'!$G$82">
            <xdr:nvSpPr>
              <xdr:cNvPr id="70" name="CuadroTexto 69">
                <a:extLst>
                  <a:ext uri="{FF2B5EF4-FFF2-40B4-BE49-F238E27FC236}">
                    <a16:creationId xmlns:a16="http://schemas.microsoft.com/office/drawing/2014/main" id="{00000000-0008-0000-0000-000046000000}"/>
                  </a:ext>
                </a:extLst>
              </xdr:cNvPr>
              <xdr:cNvSpPr txBox="1"/>
            </xdr:nvSpPr>
            <xdr:spPr>
              <a:xfrm>
                <a:off x="8231747" y="1888541"/>
                <a:ext cx="883617" cy="186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994410C-27A1-1545-A6BA-4E220DA488B2}"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CAL2'!$G$83">
            <xdr:nvSpPr>
              <xdr:cNvPr id="72" name="CuadroTexto 71">
                <a:extLst>
                  <a:ext uri="{FF2B5EF4-FFF2-40B4-BE49-F238E27FC236}">
                    <a16:creationId xmlns:a16="http://schemas.microsoft.com/office/drawing/2014/main" id="{00000000-0008-0000-0000-000048000000}"/>
                  </a:ext>
                </a:extLst>
              </xdr:cNvPr>
              <xdr:cNvSpPr txBox="1"/>
            </xdr:nvSpPr>
            <xdr:spPr>
              <a:xfrm>
                <a:off x="10485373" y="1667958"/>
                <a:ext cx="889809" cy="221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9A017747-9FF0-2345-A530-11F25A610376}"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AL2'!$G$95">
            <xdr:nvSpPr>
              <xdr:cNvPr id="73" name="CuadroTexto 72">
                <a:extLst>
                  <a:ext uri="{FF2B5EF4-FFF2-40B4-BE49-F238E27FC236}">
                    <a16:creationId xmlns:a16="http://schemas.microsoft.com/office/drawing/2014/main" id="{00000000-0008-0000-0000-000049000000}"/>
                  </a:ext>
                </a:extLst>
              </xdr:cNvPr>
              <xdr:cNvSpPr txBox="1"/>
            </xdr:nvSpPr>
            <xdr:spPr>
              <a:xfrm>
                <a:off x="11825248" y="2540157"/>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FDD19B5B-F839-9641-99F6-2E62C581A484}"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G$9">
            <xdr:nvSpPr>
              <xdr:cNvPr id="98" name="CuadroTexto 97">
                <a:extLst>
                  <a:ext uri="{FF2B5EF4-FFF2-40B4-BE49-F238E27FC236}">
                    <a16:creationId xmlns:a16="http://schemas.microsoft.com/office/drawing/2014/main" id="{00000000-0008-0000-0000-000062000000}"/>
                  </a:ext>
                </a:extLst>
              </xdr:cNvPr>
              <xdr:cNvSpPr txBox="1"/>
            </xdr:nvSpPr>
            <xdr:spPr>
              <a:xfrm>
                <a:off x="8579923" y="2228712"/>
                <a:ext cx="698164" cy="216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99" name="CuadroTexto 98">
                <a:extLst>
                  <a:ext uri="{FF2B5EF4-FFF2-40B4-BE49-F238E27FC236}">
                    <a16:creationId xmlns:a16="http://schemas.microsoft.com/office/drawing/2014/main" id="{00000000-0008-0000-0000-000063000000}"/>
                  </a:ext>
                </a:extLst>
              </xdr:cNvPr>
              <xdr:cNvSpPr txBox="1"/>
            </xdr:nvSpPr>
            <xdr:spPr>
              <a:xfrm>
                <a:off x="9759757" y="1909468"/>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00" name="CuadroTexto 99">
                <a:extLst>
                  <a:ext uri="{FF2B5EF4-FFF2-40B4-BE49-F238E27FC236}">
                    <a16:creationId xmlns:a16="http://schemas.microsoft.com/office/drawing/2014/main" id="{00000000-0008-0000-0000-000064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510" name="CuadroTexto 509">
              <a:extLst>
                <a:ext uri="{FF2B5EF4-FFF2-40B4-BE49-F238E27FC236}">
                  <a16:creationId xmlns:a16="http://schemas.microsoft.com/office/drawing/2014/main" id="{00000000-0008-0000-0000-0000FE010000}"/>
                </a:ext>
              </a:extLst>
            </xdr:cNvPr>
            <xdr:cNvSpPr txBox="1"/>
          </xdr:nvSpPr>
          <xdr:spPr>
            <a:xfrm>
              <a:off x="9436100" y="14554532"/>
              <a:ext cx="614725" cy="4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1T</a:t>
              </a:r>
            </a:p>
          </xdr:txBody>
        </xdr:sp>
        <xdr:sp macro="" textlink="$G$9">
          <xdr:nvSpPr>
            <xdr:cNvPr id="511" name="CuadroTexto 510">
              <a:extLst>
                <a:ext uri="{FF2B5EF4-FFF2-40B4-BE49-F238E27FC236}">
                  <a16:creationId xmlns:a16="http://schemas.microsoft.com/office/drawing/2014/main" id="{00000000-0008-0000-0000-0000FF010000}"/>
                </a:ext>
              </a:extLst>
            </xdr:cNvPr>
            <xdr:cNvSpPr txBox="1"/>
          </xdr:nvSpPr>
          <xdr:spPr>
            <a:xfrm>
              <a:off x="11264900" y="14257683"/>
              <a:ext cx="656550" cy="396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508" name="CuadroTexto 507">
            <a:extLst>
              <a:ext uri="{FF2B5EF4-FFF2-40B4-BE49-F238E27FC236}">
                <a16:creationId xmlns:a16="http://schemas.microsoft.com/office/drawing/2014/main" id="{00000000-0008-0000-0000-0000FC010000}"/>
              </a:ext>
            </a:extLst>
          </xdr:cNvPr>
          <xdr:cNvSpPr txBox="1"/>
        </xdr:nvSpPr>
        <xdr:spPr>
          <a:xfrm>
            <a:off x="8915400" y="17280283"/>
            <a:ext cx="614725" cy="360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twoCellAnchor>
    <xdr:from>
      <xdr:col>6</xdr:col>
      <xdr:colOff>1181100</xdr:colOff>
      <xdr:row>78</xdr:row>
      <xdr:rowOff>88900</xdr:rowOff>
    </xdr:from>
    <xdr:to>
      <xdr:col>10</xdr:col>
      <xdr:colOff>406400</xdr:colOff>
      <xdr:row>98</xdr:row>
      <xdr:rowOff>12367</xdr:rowOff>
    </xdr:to>
    <xdr:grpSp>
      <xdr:nvGrpSpPr>
        <xdr:cNvPr id="477" name="Grupo 476">
          <a:extLst>
            <a:ext uri="{FF2B5EF4-FFF2-40B4-BE49-F238E27FC236}">
              <a16:creationId xmlns:a16="http://schemas.microsoft.com/office/drawing/2014/main" id="{00000000-0008-0000-0000-0000DD010000}"/>
            </a:ext>
          </a:extLst>
        </xdr:cNvPr>
        <xdr:cNvGrpSpPr/>
      </xdr:nvGrpSpPr>
      <xdr:grpSpPr>
        <a:xfrm>
          <a:off x="5422900" y="20510500"/>
          <a:ext cx="4711700" cy="5054267"/>
          <a:chOff x="8051800" y="17970832"/>
          <a:chExt cx="4787900" cy="5219367"/>
        </a:xfrm>
      </xdr:grpSpPr>
      <xdr:grpSp>
        <xdr:nvGrpSpPr>
          <xdr:cNvPr id="478" name="Grupo 477">
            <a:extLst>
              <a:ext uri="{FF2B5EF4-FFF2-40B4-BE49-F238E27FC236}">
                <a16:creationId xmlns:a16="http://schemas.microsoft.com/office/drawing/2014/main" id="{00000000-0008-0000-0000-0000DE010000}"/>
              </a:ext>
            </a:extLst>
          </xdr:cNvPr>
          <xdr:cNvGrpSpPr/>
        </xdr:nvGrpSpPr>
        <xdr:grpSpPr>
          <a:xfrm>
            <a:off x="8051800" y="17970832"/>
            <a:ext cx="4787900" cy="5219367"/>
            <a:chOff x="8051800" y="17970832"/>
            <a:chExt cx="4787900" cy="5219367"/>
          </a:xfrm>
        </xdr:grpSpPr>
        <xdr:grpSp>
          <xdr:nvGrpSpPr>
            <xdr:cNvPr id="480" name="Grupo 479">
              <a:extLst>
                <a:ext uri="{FF2B5EF4-FFF2-40B4-BE49-F238E27FC236}">
                  <a16:creationId xmlns:a16="http://schemas.microsoft.com/office/drawing/2014/main" id="{00000000-0008-0000-0000-0000E0010000}"/>
                </a:ext>
              </a:extLst>
            </xdr:cNvPr>
            <xdr:cNvGrpSpPr/>
          </xdr:nvGrpSpPr>
          <xdr:grpSpPr>
            <a:xfrm>
              <a:off x="8051800" y="17970832"/>
              <a:ext cx="4787900" cy="5219367"/>
              <a:chOff x="7297962" y="1236325"/>
              <a:chExt cx="5437781" cy="2806700"/>
            </a:xfrm>
          </xdr:grpSpPr>
          <xdr:graphicFrame macro="">
            <xdr:nvGraphicFramePr>
              <xdr:cNvPr id="482" name="Gráfico 481">
                <a:extLst>
                  <a:ext uri="{FF2B5EF4-FFF2-40B4-BE49-F238E27FC236}">
                    <a16:creationId xmlns:a16="http://schemas.microsoft.com/office/drawing/2014/main" id="{00000000-0008-0000-0000-0000E201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483" name="CuadroTexto 482">
                <a:extLst>
                  <a:ext uri="{FF2B5EF4-FFF2-40B4-BE49-F238E27FC236}">
                    <a16:creationId xmlns:a16="http://schemas.microsoft.com/office/drawing/2014/main" id="{00000000-0008-0000-0000-0000E3010000}"/>
                  </a:ext>
                </a:extLst>
              </xdr:cNvPr>
              <xdr:cNvSpPr txBox="1"/>
            </xdr:nvSpPr>
            <xdr:spPr>
              <a:xfrm>
                <a:off x="7975776" y="253035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92">
            <xdr:nvSpPr>
              <xdr:cNvPr id="484" name="CuadroTexto 483">
                <a:extLst>
                  <a:ext uri="{FF2B5EF4-FFF2-40B4-BE49-F238E27FC236}">
                    <a16:creationId xmlns:a16="http://schemas.microsoft.com/office/drawing/2014/main" id="{00000000-0008-0000-0000-0000E4010000}"/>
                  </a:ext>
                </a:extLst>
              </xdr:cNvPr>
              <xdr:cNvSpPr txBox="1"/>
            </xdr:nvSpPr>
            <xdr:spPr>
              <a:xfrm>
                <a:off x="8466394" y="1767634"/>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72A230-8B7D-CD43-9F98-EF2FF09D8EC0}"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4400" b="1" i="0" u="none" strike="noStrike">
                  <a:solidFill>
                    <a:srgbClr val="000000"/>
                  </a:solidFill>
                  <a:latin typeface="Century Gothic" panose="020B0502020202020204" pitchFamily="34" charset="0"/>
                  <a:cs typeface="Calibri"/>
                </a:endParaRPr>
              </a:p>
            </xdr:txBody>
          </xdr:sp>
          <xdr:sp macro="" textlink="'CAL2'!$G$93">
            <xdr:nvSpPr>
              <xdr:cNvPr id="485" name="CuadroTexto 484">
                <a:extLst>
                  <a:ext uri="{FF2B5EF4-FFF2-40B4-BE49-F238E27FC236}">
                    <a16:creationId xmlns:a16="http://schemas.microsoft.com/office/drawing/2014/main" id="{00000000-0008-0000-0000-0000E5010000}"/>
                  </a:ext>
                </a:extLst>
              </xdr:cNvPr>
              <xdr:cNvSpPr txBox="1"/>
            </xdr:nvSpPr>
            <xdr:spPr>
              <a:xfrm>
                <a:off x="11395236" y="1829290"/>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50284C9D-0F7A-D847-AC2F-EFB5923EFC2D}"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4000" b="1" i="0" u="none" strike="noStrike">
                  <a:solidFill>
                    <a:srgbClr val="000000"/>
                  </a:solidFill>
                  <a:latin typeface="Century Gothic" panose="020B0502020202020204" pitchFamily="34" charset="0"/>
                  <a:cs typeface="Calibri"/>
                </a:endParaRPr>
              </a:p>
            </xdr:txBody>
          </xdr:sp>
          <xdr:sp macro="" textlink="'CAL2'!$G$94">
            <xdr:nvSpPr>
              <xdr:cNvPr id="486" name="CuadroTexto 485">
                <a:extLst>
                  <a:ext uri="{FF2B5EF4-FFF2-40B4-BE49-F238E27FC236}">
                    <a16:creationId xmlns:a16="http://schemas.microsoft.com/office/drawing/2014/main" id="{00000000-0008-0000-0000-0000E6010000}"/>
                  </a:ext>
                </a:extLst>
              </xdr:cNvPr>
              <xdr:cNvSpPr txBox="1"/>
            </xdr:nvSpPr>
            <xdr:spPr>
              <a:xfrm>
                <a:off x="11845934" y="2373749"/>
                <a:ext cx="889809" cy="15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7550403D-2E72-5543-BA46-C9E8CF044575}" type="TxLink">
                  <a:rPr lang="en-US" sz="1400" b="1" i="0" u="none" strike="noStrike">
                    <a:solidFill>
                      <a:schemeClr val="tx1"/>
                    </a:solidFill>
                    <a:latin typeface="Calibri"/>
                    <a:ea typeface="+mn-ea"/>
                    <a:cs typeface="Calibri"/>
                  </a:rPr>
                  <a:pPr marL="0" indent="0" algn="ctr"/>
                  <a:t>#¡REF!</a:t>
                </a:fld>
                <a:r>
                  <a:rPr lang="en-US" sz="1400" b="1" i="0" u="none" strike="noStrike">
                    <a:solidFill>
                      <a:schemeClr val="tx1"/>
                    </a:solidFill>
                    <a:latin typeface="Calibri"/>
                    <a:ea typeface="+mn-ea"/>
                    <a:cs typeface="Calibri"/>
                  </a:rPr>
                  <a:t>%</a:t>
                </a:r>
                <a:endParaRPr lang="en-US" sz="2400" b="1" i="0" u="none" strike="noStrike">
                  <a:solidFill>
                    <a:schemeClr val="tx1"/>
                  </a:solidFill>
                  <a:latin typeface="Calibri"/>
                  <a:ea typeface="+mn-ea"/>
                  <a:cs typeface="Calibri"/>
                </a:endParaRPr>
              </a:p>
            </xdr:txBody>
          </xdr:sp>
          <xdr:sp macro="" textlink="'CAL2'!$H$58">
            <xdr:nvSpPr>
              <xdr:cNvPr id="487" name="CuadroTexto 486">
                <a:extLst>
                  <a:ext uri="{FF2B5EF4-FFF2-40B4-BE49-F238E27FC236}">
                    <a16:creationId xmlns:a16="http://schemas.microsoft.com/office/drawing/2014/main" id="{00000000-0008-0000-0000-0000E7010000}"/>
                  </a:ext>
                </a:extLst>
              </xdr:cNvPr>
              <xdr:cNvSpPr txBox="1"/>
            </xdr:nvSpPr>
            <xdr:spPr>
              <a:xfrm>
                <a:off x="11882944" y="2560843"/>
                <a:ext cx="800100" cy="21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9C0B54A4-D883-5F47-AC28-F0C79972377A}"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G$9">
            <xdr:nvSpPr>
              <xdr:cNvPr id="489" name="CuadroTexto 488">
                <a:extLst>
                  <a:ext uri="{FF2B5EF4-FFF2-40B4-BE49-F238E27FC236}">
                    <a16:creationId xmlns:a16="http://schemas.microsoft.com/office/drawing/2014/main" id="{00000000-0008-0000-0000-0000E9010000}"/>
                  </a:ext>
                </a:extLst>
              </xdr:cNvPr>
              <xdr:cNvSpPr txBox="1"/>
            </xdr:nvSpPr>
            <xdr:spPr>
              <a:xfrm>
                <a:off x="9993356" y="1852783"/>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90" name="CuadroTexto 489">
                <a:extLst>
                  <a:ext uri="{FF2B5EF4-FFF2-40B4-BE49-F238E27FC236}">
                    <a16:creationId xmlns:a16="http://schemas.microsoft.com/office/drawing/2014/main" id="{00000000-0008-0000-0000-0000EA010000}"/>
                  </a:ext>
                </a:extLst>
              </xdr:cNvPr>
              <xdr:cNvSpPr txBox="1"/>
            </xdr:nvSpPr>
            <xdr:spPr>
              <a:xfrm>
                <a:off x="11177862" y="2158979"/>
                <a:ext cx="698164" cy="32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91" name="CuadroTexto 490">
                <a:extLst>
                  <a:ext uri="{FF2B5EF4-FFF2-40B4-BE49-F238E27FC236}">
                    <a16:creationId xmlns:a16="http://schemas.microsoft.com/office/drawing/2014/main" id="{00000000-0008-0000-0000-0000EB01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481" name="CuadroTexto 480">
              <a:extLst>
                <a:ext uri="{FF2B5EF4-FFF2-40B4-BE49-F238E27FC236}">
                  <a16:creationId xmlns:a16="http://schemas.microsoft.com/office/drawing/2014/main" id="{00000000-0008-0000-0000-0000E1010000}"/>
                </a:ext>
              </a:extLst>
            </xdr:cNvPr>
            <xdr:cNvSpPr txBox="1"/>
          </xdr:nvSpPr>
          <xdr:spPr>
            <a:xfrm>
              <a:off x="9169400" y="20028233"/>
              <a:ext cx="614725" cy="32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sp macro="" textlink="$G$9">
        <xdr:nvSpPr>
          <xdr:cNvPr id="479" name="CuadroTexto 478">
            <a:extLst>
              <a:ext uri="{FF2B5EF4-FFF2-40B4-BE49-F238E27FC236}">
                <a16:creationId xmlns:a16="http://schemas.microsoft.com/office/drawing/2014/main" id="{00000000-0008-0000-0000-0000DF010000}"/>
              </a:ext>
            </a:extLst>
          </xdr:cNvPr>
          <xdr:cNvSpPr txBox="1"/>
        </xdr:nvSpPr>
        <xdr:spPr>
          <a:xfrm>
            <a:off x="11704928" y="2029031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71919</xdr:colOff>
      <xdr:row>54</xdr:row>
      <xdr:rowOff>13127</xdr:rowOff>
    </xdr:from>
    <xdr:to>
      <xdr:col>8</xdr:col>
      <xdr:colOff>402404</xdr:colOff>
      <xdr:row>73</xdr:row>
      <xdr:rowOff>122147</xdr:rowOff>
    </xdr:to>
    <xdr:grpSp>
      <xdr:nvGrpSpPr>
        <xdr:cNvPr id="333" name="Grupo 332">
          <a:extLst>
            <a:ext uri="{FF2B5EF4-FFF2-40B4-BE49-F238E27FC236}">
              <a16:creationId xmlns:a16="http://schemas.microsoft.com/office/drawing/2014/main" id="{00000000-0008-0000-0000-00004D010000}"/>
            </a:ext>
          </a:extLst>
        </xdr:cNvPr>
        <xdr:cNvGrpSpPr/>
      </xdr:nvGrpSpPr>
      <xdr:grpSpPr>
        <a:xfrm>
          <a:off x="999019" y="14008527"/>
          <a:ext cx="6489985" cy="5074720"/>
          <a:chOff x="558800" y="13309600"/>
          <a:chExt cx="5473700" cy="4305300"/>
        </a:xfrm>
      </xdr:grpSpPr>
      <xdr:grpSp>
        <xdr:nvGrpSpPr>
          <xdr:cNvPr id="332" name="Grupo 331">
            <a:extLst>
              <a:ext uri="{FF2B5EF4-FFF2-40B4-BE49-F238E27FC236}">
                <a16:creationId xmlns:a16="http://schemas.microsoft.com/office/drawing/2014/main" id="{00000000-0008-0000-0000-00004C010000}"/>
              </a:ext>
            </a:extLst>
          </xdr:cNvPr>
          <xdr:cNvGrpSpPr/>
        </xdr:nvGrpSpPr>
        <xdr:grpSpPr>
          <a:xfrm>
            <a:off x="558800" y="13309600"/>
            <a:ext cx="5473700" cy="4305300"/>
            <a:chOff x="546100" y="13436600"/>
            <a:chExt cx="5473700" cy="4305300"/>
          </a:xfrm>
        </xdr:grpSpPr>
        <xdr:graphicFrame macro="">
          <xdr:nvGraphicFramePr>
            <xdr:cNvPr id="147" name="Gráfico 146">
              <a:extLst>
                <a:ext uri="{FF2B5EF4-FFF2-40B4-BE49-F238E27FC236}">
                  <a16:creationId xmlns:a16="http://schemas.microsoft.com/office/drawing/2014/main" id="{00000000-0008-0000-0000-000093000000}"/>
                </a:ext>
              </a:extLst>
            </xdr:cNvPr>
            <xdr:cNvGraphicFramePr>
              <a:graphicFrameLocks/>
            </xdr:cNvGraphicFramePr>
          </xdr:nvGraphicFramePr>
          <xdr:xfrm>
            <a:off x="546100" y="13436600"/>
            <a:ext cx="4622800" cy="4305300"/>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330" name="Grupo 329">
              <a:extLst>
                <a:ext uri="{FF2B5EF4-FFF2-40B4-BE49-F238E27FC236}">
                  <a16:creationId xmlns:a16="http://schemas.microsoft.com/office/drawing/2014/main" id="{00000000-0008-0000-0000-00004A010000}"/>
                </a:ext>
              </a:extLst>
            </xdr:cNvPr>
            <xdr:cNvGrpSpPr/>
          </xdr:nvGrpSpPr>
          <xdr:grpSpPr>
            <a:xfrm>
              <a:off x="4915756" y="13839153"/>
              <a:ext cx="1104044" cy="2086647"/>
              <a:chOff x="4445856" y="15528253"/>
              <a:chExt cx="1104044" cy="2086647"/>
            </a:xfrm>
          </xdr:grpSpPr>
          <xdr:sp macro="" textlink="">
            <xdr:nvSpPr>
              <xdr:cNvPr id="159" name="Elipse 158">
                <a:extLst>
                  <a:ext uri="{FF2B5EF4-FFF2-40B4-BE49-F238E27FC236}">
                    <a16:creationId xmlns:a16="http://schemas.microsoft.com/office/drawing/2014/main" id="{00000000-0008-0000-0000-00009F000000}"/>
                  </a:ext>
                </a:extLst>
              </xdr:cNvPr>
              <xdr:cNvSpPr/>
            </xdr:nvSpPr>
            <xdr:spPr>
              <a:xfrm>
                <a:off x="4889500" y="16816142"/>
                <a:ext cx="473403" cy="392358"/>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329" name="Grupo 328">
                <a:extLst>
                  <a:ext uri="{FF2B5EF4-FFF2-40B4-BE49-F238E27FC236}">
                    <a16:creationId xmlns:a16="http://schemas.microsoft.com/office/drawing/2014/main" id="{00000000-0008-0000-0000-000049010000}"/>
                  </a:ext>
                </a:extLst>
              </xdr:cNvPr>
              <xdr:cNvGrpSpPr/>
            </xdr:nvGrpSpPr>
            <xdr:grpSpPr>
              <a:xfrm>
                <a:off x="4445856" y="15528253"/>
                <a:ext cx="1104044" cy="2086647"/>
                <a:chOff x="4674456" y="13724853"/>
                <a:chExt cx="1104044" cy="2086647"/>
              </a:xfrm>
            </xdr:grpSpPr>
            <xdr:sp macro="" textlink="">
              <xdr:nvSpPr>
                <xdr:cNvPr id="158" name="Rectángulo redondeado 157">
                  <a:extLst>
                    <a:ext uri="{FF2B5EF4-FFF2-40B4-BE49-F238E27FC236}">
                      <a16:creationId xmlns:a16="http://schemas.microsoft.com/office/drawing/2014/main" id="{00000000-0008-0000-0000-00009E000000}"/>
                    </a:ext>
                  </a:extLst>
                </xdr:cNvPr>
                <xdr:cNvSpPr/>
              </xdr:nvSpPr>
              <xdr:spPr>
                <a:xfrm>
                  <a:off x="5194300" y="14031127"/>
                  <a:ext cx="273894" cy="1170773"/>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0" name="Rectángulo redondeado 159">
                  <a:extLst>
                    <a:ext uri="{FF2B5EF4-FFF2-40B4-BE49-F238E27FC236}">
                      <a16:creationId xmlns:a16="http://schemas.microsoft.com/office/drawing/2014/main" id="{00000000-0008-0000-0000-0000A0000000}"/>
                    </a:ext>
                  </a:extLst>
                </xdr:cNvPr>
                <xdr:cNvSpPr/>
              </xdr:nvSpPr>
              <xdr:spPr>
                <a:xfrm>
                  <a:off x="5270500" y="14126857"/>
                  <a:ext cx="176211" cy="1138542"/>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161" name="Elipse 160">
                  <a:extLst>
                    <a:ext uri="{FF2B5EF4-FFF2-40B4-BE49-F238E27FC236}">
                      <a16:creationId xmlns:a16="http://schemas.microsoft.com/office/drawing/2014/main" id="{00000000-0008-0000-0000-0000A1000000}"/>
                    </a:ext>
                  </a:extLst>
                </xdr:cNvPr>
                <xdr:cNvSpPr/>
              </xdr:nvSpPr>
              <xdr:spPr>
                <a:xfrm>
                  <a:off x="5156200" y="15052494"/>
                  <a:ext cx="362607" cy="28910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2" name="CuadroTexto 161">
                  <a:extLst>
                    <a:ext uri="{FF2B5EF4-FFF2-40B4-BE49-F238E27FC236}">
                      <a16:creationId xmlns:a16="http://schemas.microsoft.com/office/drawing/2014/main" id="{00000000-0008-0000-0000-0000A2000000}"/>
                    </a:ext>
                  </a:extLst>
                </xdr:cNvPr>
                <xdr:cNvSpPr txBox="1"/>
              </xdr:nvSpPr>
              <xdr:spPr>
                <a:xfrm>
                  <a:off x="4910644" y="13724853"/>
                  <a:ext cx="800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graphicFrame macro="">
              <xdr:nvGraphicFramePr>
                <xdr:cNvPr id="163" name="Gráfico 162">
                  <a:extLst>
                    <a:ext uri="{FF2B5EF4-FFF2-40B4-BE49-F238E27FC236}">
                      <a16:creationId xmlns:a16="http://schemas.microsoft.com/office/drawing/2014/main" id="{00000000-0008-0000-0000-0000A3000000}"/>
                    </a:ext>
                  </a:extLst>
                </xdr:cNvPr>
                <xdr:cNvGraphicFramePr>
                  <a:graphicFrameLocks/>
                </xdr:cNvGraphicFramePr>
              </xdr:nvGraphicFramePr>
              <xdr:xfrm>
                <a:off x="4674456" y="14111016"/>
                <a:ext cx="1016000" cy="1386033"/>
              </xdr:xfrm>
              <a:graphic>
                <a:graphicData uri="http://schemas.openxmlformats.org/drawingml/2006/chart">
                  <c:chart xmlns:c="http://schemas.openxmlformats.org/drawingml/2006/chart" xmlns:r="http://schemas.openxmlformats.org/officeDocument/2006/relationships" r:id="rId9"/>
                </a:graphicData>
              </a:graphic>
            </xdr:graphicFrame>
            <xdr:sp macro="" textlink="'CAL2'!$D$33">
              <xdr:nvSpPr>
                <xdr:cNvPr id="164" name="CuadroTexto 163">
                  <a:extLst>
                    <a:ext uri="{FF2B5EF4-FFF2-40B4-BE49-F238E27FC236}">
                      <a16:creationId xmlns:a16="http://schemas.microsoft.com/office/drawing/2014/main" id="{00000000-0008-0000-0000-0000A4000000}"/>
                    </a:ext>
                  </a:extLst>
                </xdr:cNvPr>
                <xdr:cNvSpPr txBox="1"/>
              </xdr:nvSpPr>
              <xdr:spPr>
                <a:xfrm>
                  <a:off x="5029200" y="15468600"/>
                  <a:ext cx="749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3B373F65-476A-864C-B7E9-F114D8C670D0}" type="TxLink">
                    <a:rPr lang="en-US" sz="1600" b="1" i="0" u="none" strike="noStrike">
                      <a:solidFill>
                        <a:srgbClr val="000000"/>
                      </a:solidFill>
                      <a:latin typeface="Calibri"/>
                      <a:ea typeface="+mn-ea"/>
                      <a:cs typeface="Calibri"/>
                    </a:rPr>
                    <a:pPr marL="0" indent="0"/>
                    <a:t>#¡REF!</a:t>
                  </a:fld>
                  <a:endParaRPr lang="es-MX" sz="2400" b="1" i="0" u="none" strike="noStrike">
                    <a:solidFill>
                      <a:srgbClr val="000000"/>
                    </a:solidFill>
                    <a:latin typeface="Calibri"/>
                    <a:ea typeface="+mn-ea"/>
                    <a:cs typeface="Calibri"/>
                  </a:endParaRPr>
                </a:p>
              </xdr:txBody>
            </xdr:sp>
          </xdr:grpSp>
        </xdr:grpSp>
      </xdr:grpSp>
      <xdr:grpSp>
        <xdr:nvGrpSpPr>
          <xdr:cNvPr id="331" name="Grupo 330">
            <a:extLst>
              <a:ext uri="{FF2B5EF4-FFF2-40B4-BE49-F238E27FC236}">
                <a16:creationId xmlns:a16="http://schemas.microsoft.com/office/drawing/2014/main" id="{00000000-0008-0000-0000-00004B010000}"/>
              </a:ext>
            </a:extLst>
          </xdr:cNvPr>
          <xdr:cNvGrpSpPr/>
        </xdr:nvGrpSpPr>
        <xdr:grpSpPr>
          <a:xfrm>
            <a:off x="1612900" y="15252699"/>
            <a:ext cx="2730500" cy="959867"/>
            <a:chOff x="1600200" y="15341599"/>
            <a:chExt cx="2730500" cy="959867"/>
          </a:xfrm>
        </xdr:grpSpPr>
        <xdr:sp macro="" textlink="">
          <xdr:nvSpPr>
            <xdr:cNvPr id="168" name="CuadroTexto 167">
              <a:extLst>
                <a:ext uri="{FF2B5EF4-FFF2-40B4-BE49-F238E27FC236}">
                  <a16:creationId xmlns:a16="http://schemas.microsoft.com/office/drawing/2014/main" id="{00000000-0008-0000-0000-0000A8000000}"/>
                </a:ext>
              </a:extLst>
            </xdr:cNvPr>
            <xdr:cNvSpPr txBox="1"/>
          </xdr:nvSpPr>
          <xdr:spPr>
            <a:xfrm>
              <a:off x="1898294" y="15983966"/>
              <a:ext cx="17018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
          <xdr:nvSpPr>
            <xdr:cNvPr id="148" name="CuadroTexto 147">
              <a:extLst>
                <a:ext uri="{FF2B5EF4-FFF2-40B4-BE49-F238E27FC236}">
                  <a16:creationId xmlns:a16="http://schemas.microsoft.com/office/drawing/2014/main" id="{00000000-0008-0000-0000-000094000000}"/>
                </a:ext>
              </a:extLst>
            </xdr:cNvPr>
            <xdr:cNvSpPr txBox="1"/>
          </xdr:nvSpPr>
          <xdr:spPr>
            <a:xfrm>
              <a:off x="1600200" y="15341599"/>
              <a:ext cx="2730500" cy="506589"/>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solidFill>
                    <a:srgbClr val="002060"/>
                  </a:solidFill>
                  <a:latin typeface="Century Gothic" panose="020B0502020202020204" pitchFamily="34" charset="0"/>
                </a:rPr>
                <a:t>SUBDIRECCIÓN DE GESTIÓN Y PLANEACIÓN T. DEL ESPECTRO</a:t>
              </a:r>
            </a:p>
          </xdr:txBody>
        </xdr:sp>
      </xdr:grpSp>
      <xdr:sp macro="" textlink="#REF!">
        <xdr:nvSpPr>
          <xdr:cNvPr id="182" name="Rectángulo redondeado 181">
            <a:extLst>
              <a:ext uri="{FF2B5EF4-FFF2-40B4-BE49-F238E27FC236}">
                <a16:creationId xmlns:a16="http://schemas.microsoft.com/office/drawing/2014/main" id="{00000000-0008-0000-0000-0000B6000000}"/>
              </a:ext>
            </a:extLst>
          </xdr:cNvPr>
          <xdr:cNvSpPr/>
        </xdr:nvSpPr>
        <xdr:spPr>
          <a:xfrm>
            <a:off x="3395325" y="15802610"/>
            <a:ext cx="622300" cy="330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4E9D4E84-3107-274A-B773-5B77EF29C283}" type="TxLink">
              <a:rPr lang="en-US" sz="1400" b="1" i="0" u="none" strike="noStrike">
                <a:solidFill>
                  <a:srgbClr val="000000"/>
                </a:solidFill>
                <a:latin typeface="Century Gothic"/>
              </a:rPr>
              <a:pPr algn="ctr"/>
              <a:t>0</a:t>
            </a:fld>
            <a:endParaRPr lang="es-MX" sz="1400" b="1"/>
          </a:p>
        </xdr:txBody>
      </xdr:sp>
    </xdr:grpSp>
    <xdr:clientData/>
  </xdr:twoCellAnchor>
  <xdr:twoCellAnchor>
    <xdr:from>
      <xdr:col>1</xdr:col>
      <xdr:colOff>393700</xdr:colOff>
      <xdr:row>53</xdr:row>
      <xdr:rowOff>139700</xdr:rowOff>
    </xdr:from>
    <xdr:to>
      <xdr:col>16</xdr:col>
      <xdr:colOff>57078</xdr:colOff>
      <xdr:row>93</xdr:row>
      <xdr:rowOff>57078</xdr:rowOff>
    </xdr:to>
    <xdr:sp macro="" textlink="">
      <xdr:nvSpPr>
        <xdr:cNvPr id="169" name="Rectángulo redondeado 168">
          <a:extLst>
            <a:ext uri="{FF2B5EF4-FFF2-40B4-BE49-F238E27FC236}">
              <a16:creationId xmlns:a16="http://schemas.microsoft.com/office/drawing/2014/main" id="{00000000-0008-0000-0000-0000A9000000}"/>
            </a:ext>
          </a:extLst>
        </xdr:cNvPr>
        <xdr:cNvSpPr/>
      </xdr:nvSpPr>
      <xdr:spPr>
        <a:xfrm>
          <a:off x="950217" y="13296329"/>
          <a:ext cx="15031805" cy="10905019"/>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508000</xdr:colOff>
      <xdr:row>36</xdr:row>
      <xdr:rowOff>63500</xdr:rowOff>
    </xdr:from>
    <xdr:to>
      <xdr:col>14</xdr:col>
      <xdr:colOff>12700</xdr:colOff>
      <xdr:row>43</xdr:row>
      <xdr:rowOff>165100</xdr:rowOff>
    </xdr:to>
    <xdr:sp macro="" textlink="">
      <xdr:nvSpPr>
        <xdr:cNvPr id="65" name="Rectángulo redondeado 64">
          <a:extLst>
            <a:ext uri="{FF2B5EF4-FFF2-40B4-BE49-F238E27FC236}">
              <a16:creationId xmlns:a16="http://schemas.microsoft.com/office/drawing/2014/main" id="{00000000-0008-0000-0000-000041000000}"/>
            </a:ext>
          </a:extLst>
        </xdr:cNvPr>
        <xdr:cNvSpPr/>
      </xdr:nvSpPr>
      <xdr:spPr>
        <a:xfrm>
          <a:off x="13385800" y="8940800"/>
          <a:ext cx="330200" cy="1435100"/>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419100</xdr:colOff>
      <xdr:row>43</xdr:row>
      <xdr:rowOff>12700</xdr:rowOff>
    </xdr:from>
    <xdr:to>
      <xdr:col>14</xdr:col>
      <xdr:colOff>127000</xdr:colOff>
      <xdr:row>44</xdr:row>
      <xdr:rowOff>177800</xdr:rowOff>
    </xdr:to>
    <xdr:sp macro="" textlink="">
      <xdr:nvSpPr>
        <xdr:cNvPr id="61" name="Elipse 60">
          <a:extLst>
            <a:ext uri="{FF2B5EF4-FFF2-40B4-BE49-F238E27FC236}">
              <a16:creationId xmlns:a16="http://schemas.microsoft.com/office/drawing/2014/main" id="{00000000-0008-0000-0000-00003D000000}"/>
            </a:ext>
          </a:extLst>
        </xdr:cNvPr>
        <xdr:cNvSpPr/>
      </xdr:nvSpPr>
      <xdr:spPr>
        <a:xfrm>
          <a:off x="13296900" y="10223500"/>
          <a:ext cx="533400" cy="355600"/>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349250</xdr:colOff>
      <xdr:row>9</xdr:row>
      <xdr:rowOff>57150</xdr:rowOff>
    </xdr:from>
    <xdr:to>
      <xdr:col>15</xdr:col>
      <xdr:colOff>381000</xdr:colOff>
      <xdr:row>9</xdr:row>
      <xdr:rowOff>429835</xdr:rowOff>
    </xdr:to>
    <xdr:sp macro="" textlink="">
      <xdr:nvSpPr>
        <xdr:cNvPr id="31" name="Rectángulo redondeado 30">
          <a:extLst>
            <a:ext uri="{FF2B5EF4-FFF2-40B4-BE49-F238E27FC236}">
              <a16:creationId xmlns:a16="http://schemas.microsoft.com/office/drawing/2014/main" id="{00000000-0008-0000-0000-00001F000000}"/>
            </a:ext>
          </a:extLst>
        </xdr:cNvPr>
        <xdr:cNvSpPr/>
      </xdr:nvSpPr>
      <xdr:spPr>
        <a:xfrm rot="5400000">
          <a:off x="15133032" y="13388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361950</xdr:colOff>
      <xdr:row>9</xdr:row>
      <xdr:rowOff>57150</xdr:rowOff>
    </xdr:from>
    <xdr:to>
      <xdr:col>14</xdr:col>
      <xdr:colOff>673100</xdr:colOff>
      <xdr:row>9</xdr:row>
      <xdr:rowOff>429835</xdr:rowOff>
    </xdr:to>
    <xdr:sp macro="" textlink="">
      <xdr:nvSpPr>
        <xdr:cNvPr id="30" name="Rectángulo redondeado 29">
          <a:extLst>
            <a:ext uri="{FF2B5EF4-FFF2-40B4-BE49-F238E27FC236}">
              <a16:creationId xmlns:a16="http://schemas.microsoft.com/office/drawing/2014/main" id="{00000000-0008-0000-0000-00001E000000}"/>
            </a:ext>
          </a:extLst>
        </xdr:cNvPr>
        <xdr:cNvSpPr/>
      </xdr:nvSpPr>
      <xdr:spPr>
        <a:xfrm rot="5400000">
          <a:off x="14872682" y="16119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361950</xdr:colOff>
      <xdr:row>9</xdr:row>
      <xdr:rowOff>57150</xdr:rowOff>
    </xdr:from>
    <xdr:to>
      <xdr:col>14</xdr:col>
      <xdr:colOff>0</xdr:colOff>
      <xdr:row>9</xdr:row>
      <xdr:rowOff>429835</xdr:rowOff>
    </xdr:to>
    <xdr:sp macro="" textlink="">
      <xdr:nvSpPr>
        <xdr:cNvPr id="29" name="Rectángulo redondeado 28">
          <a:extLst>
            <a:ext uri="{FF2B5EF4-FFF2-40B4-BE49-F238E27FC236}">
              <a16:creationId xmlns:a16="http://schemas.microsoft.com/office/drawing/2014/main" id="{00000000-0008-0000-0000-00001D000000}"/>
            </a:ext>
          </a:extLst>
        </xdr:cNvPr>
        <xdr:cNvSpPr/>
      </xdr:nvSpPr>
      <xdr:spPr>
        <a:xfrm rot="5400000">
          <a:off x="14536132" y="19484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336550</xdr:colOff>
      <xdr:row>9</xdr:row>
      <xdr:rowOff>53361</xdr:rowOff>
    </xdr:from>
    <xdr:to>
      <xdr:col>13</xdr:col>
      <xdr:colOff>38100</xdr:colOff>
      <xdr:row>9</xdr:row>
      <xdr:rowOff>453144</xdr:rowOff>
    </xdr:to>
    <xdr:sp macro="" textlink="">
      <xdr:nvSpPr>
        <xdr:cNvPr id="3" name="Rectángulo redondeado 2">
          <a:extLst>
            <a:ext uri="{FF2B5EF4-FFF2-40B4-BE49-F238E27FC236}">
              <a16:creationId xmlns:a16="http://schemas.microsoft.com/office/drawing/2014/main" id="{00000000-0008-0000-0000-000003000000}"/>
            </a:ext>
          </a:extLst>
        </xdr:cNvPr>
        <xdr:cNvSpPr/>
      </xdr:nvSpPr>
      <xdr:spPr>
        <a:xfrm rot="5400000">
          <a:off x="13322433" y="2371512"/>
          <a:ext cx="399783" cy="523314"/>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200">
            <a:solidFill>
              <a:sysClr val="windowText" lastClr="000000"/>
            </a:solidFill>
          </a:endParaRPr>
        </a:p>
      </xdr:txBody>
    </xdr:sp>
    <xdr:clientData/>
  </xdr:twoCellAnchor>
  <xdr:twoCellAnchor>
    <xdr:from>
      <xdr:col>13</xdr:col>
      <xdr:colOff>177800</xdr:colOff>
      <xdr:row>8</xdr:row>
      <xdr:rowOff>12699</xdr:rowOff>
    </xdr:from>
    <xdr:to>
      <xdr:col>15</xdr:col>
      <xdr:colOff>61206</xdr:colOff>
      <xdr:row>8</xdr:row>
      <xdr:rowOff>596746</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4209005" y="1787639"/>
          <a:ext cx="1535936" cy="58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400" b="1"/>
            <a:t>Programación PA </a:t>
          </a:r>
        </a:p>
      </xdr:txBody>
    </xdr:sp>
    <xdr:clientData/>
  </xdr:twoCellAnchor>
  <xdr:twoCellAnchor>
    <xdr:from>
      <xdr:col>12</xdr:col>
      <xdr:colOff>279708</xdr:colOff>
      <xdr:row>9</xdr:row>
      <xdr:rowOff>90927</xdr:rowOff>
    </xdr:from>
    <xdr:to>
      <xdr:col>13</xdr:col>
      <xdr:colOff>168314</xdr:colOff>
      <xdr:row>9</xdr:row>
      <xdr:rowOff>474337</xdr:rowOff>
    </xdr:to>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3484648" y="2539120"/>
          <a:ext cx="714871" cy="38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31,4%</a:t>
          </a:r>
        </a:p>
      </xdr:txBody>
    </xdr:sp>
    <xdr:clientData/>
  </xdr:twoCellAnchor>
  <xdr:twoCellAnchor editAs="oneCell">
    <xdr:from>
      <xdr:col>12</xdr:col>
      <xdr:colOff>495300</xdr:colOff>
      <xdr:row>1</xdr:row>
      <xdr:rowOff>88900</xdr:rowOff>
    </xdr:from>
    <xdr:to>
      <xdr:col>14</xdr:col>
      <xdr:colOff>368302</xdr:colOff>
      <xdr:row>4</xdr:row>
      <xdr:rowOff>288365</xdr:rowOff>
    </xdr:to>
    <xdr:pic>
      <xdr:nvPicPr>
        <xdr:cNvPr id="28" name="Imagen 27" descr="index">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547600" y="279400"/>
          <a:ext cx="1524000" cy="821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189968</xdr:colOff>
      <xdr:row>7</xdr:row>
      <xdr:rowOff>224545</xdr:rowOff>
    </xdr:from>
    <xdr:to>
      <xdr:col>21</xdr:col>
      <xdr:colOff>405867</xdr:colOff>
      <xdr:row>7</xdr:row>
      <xdr:rowOff>342900</xdr:rowOff>
    </xdr:to>
    <xdr:sp macro="" textlink="">
      <xdr:nvSpPr>
        <xdr:cNvPr id="32" name="Triángulo 31">
          <a:extLst>
            <a:ext uri="{FF2B5EF4-FFF2-40B4-BE49-F238E27FC236}">
              <a16:creationId xmlns:a16="http://schemas.microsoft.com/office/drawing/2014/main" id="{00000000-0008-0000-0000-000020000000}"/>
            </a:ext>
          </a:extLst>
        </xdr:cNvPr>
        <xdr:cNvSpPr/>
      </xdr:nvSpPr>
      <xdr:spPr>
        <a:xfrm rot="10800000">
          <a:off x="17525468" y="1558045"/>
          <a:ext cx="215899" cy="118355"/>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457198</xdr:colOff>
      <xdr:row>11</xdr:row>
      <xdr:rowOff>499533</xdr:rowOff>
    </xdr:from>
    <xdr:to>
      <xdr:col>13</xdr:col>
      <xdr:colOff>55032</xdr:colOff>
      <xdr:row>11</xdr:row>
      <xdr:rowOff>863600</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flipH="1">
          <a:off x="13699065" y="3716866"/>
          <a:ext cx="427567" cy="364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279400</xdr:colOff>
      <xdr:row>9</xdr:row>
      <xdr:rowOff>419100</xdr:rowOff>
    </xdr:from>
    <xdr:to>
      <xdr:col>13</xdr:col>
      <xdr:colOff>622300</xdr:colOff>
      <xdr:row>10</xdr:row>
      <xdr:rowOff>152400</xdr:rowOff>
    </xdr:to>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4312900" y="2705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152400</xdr:colOff>
      <xdr:row>9</xdr:row>
      <xdr:rowOff>368300</xdr:rowOff>
    </xdr:from>
    <xdr:to>
      <xdr:col>14</xdr:col>
      <xdr:colOff>495300</xdr:colOff>
      <xdr:row>11</xdr:row>
      <xdr:rowOff>0</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5125700" y="27178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762000</xdr:colOff>
      <xdr:row>9</xdr:row>
      <xdr:rowOff>368300</xdr:rowOff>
    </xdr:from>
    <xdr:to>
      <xdr:col>15</xdr:col>
      <xdr:colOff>279400</xdr:colOff>
      <xdr:row>11</xdr:row>
      <xdr:rowOff>0</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5735300" y="27178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13</xdr:col>
      <xdr:colOff>177800</xdr:colOff>
      <xdr:row>9</xdr:row>
      <xdr:rowOff>101600</xdr:rowOff>
    </xdr:from>
    <xdr:to>
      <xdr:col>14</xdr:col>
      <xdr:colOff>45903</xdr:colOff>
      <xdr:row>9</xdr:row>
      <xdr:rowOff>382530</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4209005" y="2549793"/>
          <a:ext cx="694368" cy="280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54,6%</a:t>
          </a:r>
        </a:p>
      </xdr:txBody>
    </xdr:sp>
    <xdr:clientData/>
  </xdr:twoCellAnchor>
  <xdr:twoCellAnchor>
    <xdr:from>
      <xdr:col>14</xdr:col>
      <xdr:colOff>50799</xdr:colOff>
      <xdr:row>9</xdr:row>
      <xdr:rowOff>101600</xdr:rowOff>
    </xdr:from>
    <xdr:to>
      <xdr:col>14</xdr:col>
      <xdr:colOff>703854</xdr:colOff>
      <xdr:row>9</xdr:row>
      <xdr:rowOff>413132</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14908269" y="2549793"/>
          <a:ext cx="653055" cy="31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80,9</a:t>
          </a:r>
          <a:r>
            <a:rPr lang="es-MX" sz="1200"/>
            <a:t>%</a:t>
          </a:r>
        </a:p>
      </xdr:txBody>
    </xdr:sp>
    <xdr:clientData/>
  </xdr:twoCellAnchor>
  <xdr:twoCellAnchor>
    <xdr:from>
      <xdr:col>14</xdr:col>
      <xdr:colOff>673100</xdr:colOff>
      <xdr:row>9</xdr:row>
      <xdr:rowOff>76200</xdr:rowOff>
    </xdr:from>
    <xdr:to>
      <xdr:col>15</xdr:col>
      <xdr:colOff>431800</xdr:colOff>
      <xdr:row>9</xdr:row>
      <xdr:rowOff>355600</xdr:rowOff>
    </xdr:to>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5646400" y="24257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r>
            <a:rPr lang="es-MX" sz="1200">
              <a:solidFill>
                <a:schemeClr val="bg1"/>
              </a:solidFill>
            </a:rPr>
            <a:t>%</a:t>
          </a:r>
        </a:p>
      </xdr:txBody>
    </xdr:sp>
    <xdr:clientData/>
  </xdr:twoCellAnchor>
  <xdr:twoCellAnchor>
    <xdr:from>
      <xdr:col>12</xdr:col>
      <xdr:colOff>368300</xdr:colOff>
      <xdr:row>8</xdr:row>
      <xdr:rowOff>152400</xdr:rowOff>
    </xdr:from>
    <xdr:to>
      <xdr:col>13</xdr:col>
      <xdr:colOff>254000</xdr:colOff>
      <xdr:row>8</xdr:row>
      <xdr:rowOff>152400</xdr:rowOff>
    </xdr:to>
    <xdr:cxnSp macro="">
      <xdr:nvCxnSpPr>
        <xdr:cNvPr id="42" name="Conector recto 41">
          <a:extLst>
            <a:ext uri="{FF2B5EF4-FFF2-40B4-BE49-F238E27FC236}">
              <a16:creationId xmlns:a16="http://schemas.microsoft.com/office/drawing/2014/main" id="{00000000-0008-0000-0000-00002A000000}"/>
            </a:ext>
          </a:extLst>
        </xdr:cNvPr>
        <xdr:cNvCxnSpPr/>
      </xdr:nvCxnSpPr>
      <xdr:spPr>
        <a:xfrm flipH="1">
          <a:off x="12420600" y="2133600"/>
          <a:ext cx="711200"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660400</xdr:colOff>
      <xdr:row>8</xdr:row>
      <xdr:rowOff>139700</xdr:rowOff>
    </xdr:from>
    <xdr:to>
      <xdr:col>15</xdr:col>
      <xdr:colOff>393700</xdr:colOff>
      <xdr:row>8</xdr:row>
      <xdr:rowOff>139700</xdr:rowOff>
    </xdr:to>
    <xdr:cxnSp macro="">
      <xdr:nvCxnSpPr>
        <xdr:cNvPr id="43" name="Conector recto 42">
          <a:extLst>
            <a:ext uri="{FF2B5EF4-FFF2-40B4-BE49-F238E27FC236}">
              <a16:creationId xmlns:a16="http://schemas.microsoft.com/office/drawing/2014/main" id="{00000000-0008-0000-0000-00002B000000}"/>
            </a:ext>
          </a:extLst>
        </xdr:cNvPr>
        <xdr:cNvCxnSpPr/>
      </xdr:nvCxnSpPr>
      <xdr:spPr>
        <a:xfrm flipH="1">
          <a:off x="14363700" y="2120900"/>
          <a:ext cx="558800"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15</xdr:col>
      <xdr:colOff>393700</xdr:colOff>
      <xdr:row>8</xdr:row>
      <xdr:rowOff>152400</xdr:rowOff>
    </xdr:from>
    <xdr:to>
      <xdr:col>15</xdr:col>
      <xdr:colOff>393700</xdr:colOff>
      <xdr:row>8</xdr:row>
      <xdr:rowOff>520700</xdr:rowOff>
    </xdr:to>
    <xdr:cxnSp macro="">
      <xdr:nvCxnSpPr>
        <xdr:cNvPr id="44" name="Conector recto 43">
          <a:extLst>
            <a:ext uri="{FF2B5EF4-FFF2-40B4-BE49-F238E27FC236}">
              <a16:creationId xmlns:a16="http://schemas.microsoft.com/office/drawing/2014/main" id="{00000000-0008-0000-0000-00002C000000}"/>
            </a:ext>
          </a:extLst>
        </xdr:cNvPr>
        <xdr:cNvCxnSpPr/>
      </xdr:nvCxnSpPr>
      <xdr:spPr>
        <a:xfrm flipV="1">
          <a:off x="14922500" y="2133600"/>
          <a:ext cx="0" cy="3683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355600</xdr:colOff>
      <xdr:row>8</xdr:row>
      <xdr:rowOff>152400</xdr:rowOff>
    </xdr:from>
    <xdr:to>
      <xdr:col>12</xdr:col>
      <xdr:colOff>355600</xdr:colOff>
      <xdr:row>8</xdr:row>
      <xdr:rowOff>520700</xdr:rowOff>
    </xdr:to>
    <xdr:cxnSp macro="">
      <xdr:nvCxnSpPr>
        <xdr:cNvPr id="52" name="Conector recto 51">
          <a:extLst>
            <a:ext uri="{FF2B5EF4-FFF2-40B4-BE49-F238E27FC236}">
              <a16:creationId xmlns:a16="http://schemas.microsoft.com/office/drawing/2014/main" id="{00000000-0008-0000-0000-000034000000}"/>
            </a:ext>
          </a:extLst>
        </xdr:cNvPr>
        <xdr:cNvCxnSpPr/>
      </xdr:nvCxnSpPr>
      <xdr:spPr>
        <a:xfrm flipV="1">
          <a:off x="12407900" y="2133600"/>
          <a:ext cx="0" cy="3683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406400</xdr:colOff>
      <xdr:row>11</xdr:row>
      <xdr:rowOff>76200</xdr:rowOff>
    </xdr:from>
    <xdr:to>
      <xdr:col>13</xdr:col>
      <xdr:colOff>165100</xdr:colOff>
      <xdr:row>11</xdr:row>
      <xdr:rowOff>355600</xdr:rowOff>
    </xdr:to>
    <xdr:sp macro="" textlink="">
      <xdr:nvSpPr>
        <xdr:cNvPr id="71" name="CuadroTexto 70">
          <a:extLst>
            <a:ext uri="{FF2B5EF4-FFF2-40B4-BE49-F238E27FC236}">
              <a16:creationId xmlns:a16="http://schemas.microsoft.com/office/drawing/2014/main" id="{00000000-0008-0000-0000-000047000000}"/>
            </a:ext>
          </a:extLst>
        </xdr:cNvPr>
        <xdr:cNvSpPr txBox="1"/>
      </xdr:nvSpPr>
      <xdr:spPr>
        <a:xfrm>
          <a:off x="13728700" y="3111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28,4%</a:t>
          </a:r>
        </a:p>
      </xdr:txBody>
    </xdr:sp>
    <xdr:clientData/>
  </xdr:twoCellAnchor>
  <xdr:twoCellAnchor>
    <xdr:from>
      <xdr:col>12</xdr:col>
      <xdr:colOff>431800</xdr:colOff>
      <xdr:row>9</xdr:row>
      <xdr:rowOff>431800</xdr:rowOff>
    </xdr:from>
    <xdr:to>
      <xdr:col>12</xdr:col>
      <xdr:colOff>774700</xdr:colOff>
      <xdr:row>10</xdr:row>
      <xdr:rowOff>127000</xdr:rowOff>
    </xdr:to>
    <xdr:sp macro="" textlink="">
      <xdr:nvSpPr>
        <xdr:cNvPr id="74" name="CuadroTexto 73">
          <a:extLst>
            <a:ext uri="{FF2B5EF4-FFF2-40B4-BE49-F238E27FC236}">
              <a16:creationId xmlns:a16="http://schemas.microsoft.com/office/drawing/2014/main" id="{00000000-0008-0000-0000-00004A000000}"/>
            </a:ext>
          </a:extLst>
        </xdr:cNvPr>
        <xdr:cNvSpPr txBox="1"/>
      </xdr:nvSpPr>
      <xdr:spPr>
        <a:xfrm>
          <a:off x="13639800" y="2717800"/>
          <a:ext cx="3429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330200</xdr:colOff>
      <xdr:row>11</xdr:row>
      <xdr:rowOff>520700</xdr:rowOff>
    </xdr:from>
    <xdr:to>
      <xdr:col>13</xdr:col>
      <xdr:colOff>673100</xdr:colOff>
      <xdr:row>13</xdr:row>
      <xdr:rowOff>139700</xdr:rowOff>
    </xdr:to>
    <xdr:sp macro="" textlink="">
      <xdr:nvSpPr>
        <xdr:cNvPr id="75" name="CuadroTexto 74">
          <a:extLst>
            <a:ext uri="{FF2B5EF4-FFF2-40B4-BE49-F238E27FC236}">
              <a16:creationId xmlns:a16="http://schemas.microsoft.com/office/drawing/2014/main" id="{00000000-0008-0000-0000-00004B000000}"/>
            </a:ext>
          </a:extLst>
        </xdr:cNvPr>
        <xdr:cNvSpPr txBox="1"/>
      </xdr:nvSpPr>
      <xdr:spPr>
        <a:xfrm>
          <a:off x="14478000" y="3721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165100</xdr:colOff>
      <xdr:row>11</xdr:row>
      <xdr:rowOff>495300</xdr:rowOff>
    </xdr:from>
    <xdr:to>
      <xdr:col>14</xdr:col>
      <xdr:colOff>508000</xdr:colOff>
      <xdr:row>13</xdr:row>
      <xdr:rowOff>114300</xdr:rowOff>
    </xdr:to>
    <xdr:sp macro="" textlink="">
      <xdr:nvSpPr>
        <xdr:cNvPr id="76" name="CuadroTexto 75">
          <a:extLst>
            <a:ext uri="{FF2B5EF4-FFF2-40B4-BE49-F238E27FC236}">
              <a16:creationId xmlns:a16="http://schemas.microsoft.com/office/drawing/2014/main" id="{00000000-0008-0000-0000-00004C000000}"/>
            </a:ext>
          </a:extLst>
        </xdr:cNvPr>
        <xdr:cNvSpPr txBox="1"/>
      </xdr:nvSpPr>
      <xdr:spPr>
        <a:xfrm>
          <a:off x="15138400" y="36957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774700</xdr:colOff>
      <xdr:row>11</xdr:row>
      <xdr:rowOff>495300</xdr:rowOff>
    </xdr:from>
    <xdr:to>
      <xdr:col>15</xdr:col>
      <xdr:colOff>292100</xdr:colOff>
      <xdr:row>13</xdr:row>
      <xdr:rowOff>114300</xdr:rowOff>
    </xdr:to>
    <xdr:sp macro="" textlink="">
      <xdr:nvSpPr>
        <xdr:cNvPr id="77" name="CuadroTexto 76">
          <a:extLst>
            <a:ext uri="{FF2B5EF4-FFF2-40B4-BE49-F238E27FC236}">
              <a16:creationId xmlns:a16="http://schemas.microsoft.com/office/drawing/2014/main" id="{00000000-0008-0000-0000-00004D000000}"/>
            </a:ext>
          </a:extLst>
        </xdr:cNvPr>
        <xdr:cNvSpPr txBox="1"/>
      </xdr:nvSpPr>
      <xdr:spPr>
        <a:xfrm>
          <a:off x="15748000" y="36957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13</xdr:col>
      <xdr:colOff>266700</xdr:colOff>
      <xdr:row>11</xdr:row>
      <xdr:rowOff>88900</xdr:rowOff>
    </xdr:from>
    <xdr:to>
      <xdr:col>14</xdr:col>
      <xdr:colOff>25400</xdr:colOff>
      <xdr:row>11</xdr:row>
      <xdr:rowOff>368300</xdr:rowOff>
    </xdr:to>
    <xdr:sp macro="" textlink="">
      <xdr:nvSpPr>
        <xdr:cNvPr id="78" name="CuadroTexto 77">
          <a:extLst>
            <a:ext uri="{FF2B5EF4-FFF2-40B4-BE49-F238E27FC236}">
              <a16:creationId xmlns:a16="http://schemas.microsoft.com/office/drawing/2014/main" id="{00000000-0008-0000-0000-00004E000000}"/>
            </a:ext>
          </a:extLst>
        </xdr:cNvPr>
        <xdr:cNvSpPr txBox="1"/>
      </xdr:nvSpPr>
      <xdr:spPr>
        <a:xfrm>
          <a:off x="14414500" y="3124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54,6%</a:t>
          </a:r>
        </a:p>
      </xdr:txBody>
    </xdr:sp>
    <xdr:clientData/>
  </xdr:twoCellAnchor>
  <xdr:twoCellAnchor>
    <xdr:from>
      <xdr:col>14</xdr:col>
      <xdr:colOff>88900</xdr:colOff>
      <xdr:row>11</xdr:row>
      <xdr:rowOff>196008</xdr:rowOff>
    </xdr:from>
    <xdr:to>
      <xdr:col>14</xdr:col>
      <xdr:colOff>673100</xdr:colOff>
      <xdr:row>11</xdr:row>
      <xdr:rowOff>475408</xdr:rowOff>
    </xdr:to>
    <xdr:sp macro="" textlink="">
      <xdr:nvSpPr>
        <xdr:cNvPr id="79" name="CuadroTexto 78">
          <a:extLst>
            <a:ext uri="{FF2B5EF4-FFF2-40B4-BE49-F238E27FC236}">
              <a16:creationId xmlns:a16="http://schemas.microsoft.com/office/drawing/2014/main" id="{00000000-0008-0000-0000-00004F000000}"/>
            </a:ext>
          </a:extLst>
        </xdr:cNvPr>
        <xdr:cNvSpPr txBox="1"/>
      </xdr:nvSpPr>
      <xdr:spPr>
        <a:xfrm>
          <a:off x="14946370" y="3439863"/>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80,9%</a:t>
          </a:r>
        </a:p>
      </xdr:txBody>
    </xdr:sp>
    <xdr:clientData/>
  </xdr:twoCellAnchor>
  <xdr:twoCellAnchor>
    <xdr:from>
      <xdr:col>14</xdr:col>
      <xdr:colOff>673100</xdr:colOff>
      <xdr:row>11</xdr:row>
      <xdr:rowOff>88900</xdr:rowOff>
    </xdr:from>
    <xdr:to>
      <xdr:col>15</xdr:col>
      <xdr:colOff>431800</xdr:colOff>
      <xdr:row>11</xdr:row>
      <xdr:rowOff>368300</xdr:rowOff>
    </xdr:to>
    <xdr:sp macro="" textlink="">
      <xdr:nvSpPr>
        <xdr:cNvPr id="80" name="CuadroTexto 79">
          <a:extLst>
            <a:ext uri="{FF2B5EF4-FFF2-40B4-BE49-F238E27FC236}">
              <a16:creationId xmlns:a16="http://schemas.microsoft.com/office/drawing/2014/main" id="{00000000-0008-0000-0000-000050000000}"/>
            </a:ext>
          </a:extLst>
        </xdr:cNvPr>
        <xdr:cNvSpPr txBox="1"/>
      </xdr:nvSpPr>
      <xdr:spPr>
        <a:xfrm>
          <a:off x="15646400" y="3124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12</xdr:col>
      <xdr:colOff>374650</xdr:colOff>
      <xdr:row>11</xdr:row>
      <xdr:rowOff>120650</xdr:rowOff>
    </xdr:from>
    <xdr:to>
      <xdr:col>15</xdr:col>
      <xdr:colOff>406400</xdr:colOff>
      <xdr:row>11</xdr:row>
      <xdr:rowOff>493335</xdr:rowOff>
    </xdr:to>
    <xdr:sp macro="" textlink="">
      <xdr:nvSpPr>
        <xdr:cNvPr id="81" name="Rectángulo redondeado 80">
          <a:extLst>
            <a:ext uri="{FF2B5EF4-FFF2-40B4-BE49-F238E27FC236}">
              <a16:creationId xmlns:a16="http://schemas.microsoft.com/office/drawing/2014/main" id="{00000000-0008-0000-0000-000051000000}"/>
            </a:ext>
          </a:extLst>
        </xdr:cNvPr>
        <xdr:cNvSpPr/>
      </xdr:nvSpPr>
      <xdr:spPr>
        <a:xfrm rot="5400000">
          <a:off x="14764732" y="22532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387350</xdr:colOff>
      <xdr:row>11</xdr:row>
      <xdr:rowOff>120650</xdr:rowOff>
    </xdr:from>
    <xdr:to>
      <xdr:col>14</xdr:col>
      <xdr:colOff>698500</xdr:colOff>
      <xdr:row>11</xdr:row>
      <xdr:rowOff>493335</xdr:rowOff>
    </xdr:to>
    <xdr:sp macro="" textlink="">
      <xdr:nvSpPr>
        <xdr:cNvPr id="82" name="Rectángulo redondeado 81">
          <a:extLst>
            <a:ext uri="{FF2B5EF4-FFF2-40B4-BE49-F238E27FC236}">
              <a16:creationId xmlns:a16="http://schemas.microsoft.com/office/drawing/2014/main" id="{00000000-0008-0000-0000-000052000000}"/>
            </a:ext>
          </a:extLst>
        </xdr:cNvPr>
        <xdr:cNvSpPr/>
      </xdr:nvSpPr>
      <xdr:spPr>
        <a:xfrm rot="5400000">
          <a:off x="14504382" y="25263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387350</xdr:colOff>
      <xdr:row>11</xdr:row>
      <xdr:rowOff>120650</xdr:rowOff>
    </xdr:from>
    <xdr:to>
      <xdr:col>14</xdr:col>
      <xdr:colOff>25400</xdr:colOff>
      <xdr:row>11</xdr:row>
      <xdr:rowOff>493335</xdr:rowOff>
    </xdr:to>
    <xdr:sp macro="" textlink="">
      <xdr:nvSpPr>
        <xdr:cNvPr id="83" name="Rectángulo redondeado 82">
          <a:extLst>
            <a:ext uri="{FF2B5EF4-FFF2-40B4-BE49-F238E27FC236}">
              <a16:creationId xmlns:a16="http://schemas.microsoft.com/office/drawing/2014/main" id="{00000000-0008-0000-0000-000053000000}"/>
            </a:ext>
          </a:extLst>
        </xdr:cNvPr>
        <xdr:cNvSpPr/>
      </xdr:nvSpPr>
      <xdr:spPr>
        <a:xfrm rot="5400000">
          <a:off x="14167832" y="28628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361950</xdr:colOff>
      <xdr:row>11</xdr:row>
      <xdr:rowOff>112730</xdr:rowOff>
    </xdr:from>
    <xdr:to>
      <xdr:col>13</xdr:col>
      <xdr:colOff>63500</xdr:colOff>
      <xdr:row>11</xdr:row>
      <xdr:rowOff>513708</xdr:rowOff>
    </xdr:to>
    <xdr:sp macro="" textlink="">
      <xdr:nvSpPr>
        <xdr:cNvPr id="84" name="Rectángulo redondeado 83">
          <a:extLst>
            <a:ext uri="{FF2B5EF4-FFF2-40B4-BE49-F238E27FC236}">
              <a16:creationId xmlns:a16="http://schemas.microsoft.com/office/drawing/2014/main" id="{00000000-0008-0000-0000-000054000000}"/>
            </a:ext>
          </a:extLst>
        </xdr:cNvPr>
        <xdr:cNvSpPr/>
      </xdr:nvSpPr>
      <xdr:spPr>
        <a:xfrm rot="5400000">
          <a:off x="13382910" y="3287837"/>
          <a:ext cx="400978" cy="52919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381000</xdr:colOff>
      <xdr:row>13</xdr:row>
      <xdr:rowOff>177800</xdr:rowOff>
    </xdr:from>
    <xdr:to>
      <xdr:col>15</xdr:col>
      <xdr:colOff>412750</xdr:colOff>
      <xdr:row>13</xdr:row>
      <xdr:rowOff>550485</xdr:rowOff>
    </xdr:to>
    <xdr:sp macro="" textlink="">
      <xdr:nvSpPr>
        <xdr:cNvPr id="85" name="Rectángulo redondeado 84">
          <a:extLst>
            <a:ext uri="{FF2B5EF4-FFF2-40B4-BE49-F238E27FC236}">
              <a16:creationId xmlns:a16="http://schemas.microsoft.com/office/drawing/2014/main" id="{00000000-0008-0000-0000-000055000000}"/>
            </a:ext>
          </a:extLst>
        </xdr:cNvPr>
        <xdr:cNvSpPr/>
      </xdr:nvSpPr>
      <xdr:spPr>
        <a:xfrm rot="5400000">
          <a:off x="14771082" y="300891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393700</xdr:colOff>
      <xdr:row>13</xdr:row>
      <xdr:rowOff>177800</xdr:rowOff>
    </xdr:from>
    <xdr:to>
      <xdr:col>14</xdr:col>
      <xdr:colOff>704850</xdr:colOff>
      <xdr:row>13</xdr:row>
      <xdr:rowOff>550485</xdr:rowOff>
    </xdr:to>
    <xdr:sp macro="" textlink="">
      <xdr:nvSpPr>
        <xdr:cNvPr id="86" name="Rectángulo redondeado 85">
          <a:extLst>
            <a:ext uri="{FF2B5EF4-FFF2-40B4-BE49-F238E27FC236}">
              <a16:creationId xmlns:a16="http://schemas.microsoft.com/office/drawing/2014/main" id="{00000000-0008-0000-0000-000056000000}"/>
            </a:ext>
          </a:extLst>
        </xdr:cNvPr>
        <xdr:cNvSpPr/>
      </xdr:nvSpPr>
      <xdr:spPr>
        <a:xfrm rot="5400000">
          <a:off x="14510732" y="328196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393700</xdr:colOff>
      <xdr:row>13</xdr:row>
      <xdr:rowOff>177800</xdr:rowOff>
    </xdr:from>
    <xdr:to>
      <xdr:col>14</xdr:col>
      <xdr:colOff>31750</xdr:colOff>
      <xdr:row>13</xdr:row>
      <xdr:rowOff>550485</xdr:rowOff>
    </xdr:to>
    <xdr:sp macro="" textlink="">
      <xdr:nvSpPr>
        <xdr:cNvPr id="87" name="Rectángulo redondeado 86">
          <a:extLst>
            <a:ext uri="{FF2B5EF4-FFF2-40B4-BE49-F238E27FC236}">
              <a16:creationId xmlns:a16="http://schemas.microsoft.com/office/drawing/2014/main" id="{00000000-0008-0000-0000-000057000000}"/>
            </a:ext>
          </a:extLst>
        </xdr:cNvPr>
        <xdr:cNvSpPr/>
      </xdr:nvSpPr>
      <xdr:spPr>
        <a:xfrm rot="5400000">
          <a:off x="14174182" y="361851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368300</xdr:colOff>
      <xdr:row>13</xdr:row>
      <xdr:rowOff>171450</xdr:rowOff>
    </xdr:from>
    <xdr:to>
      <xdr:col>13</xdr:col>
      <xdr:colOff>69850</xdr:colOff>
      <xdr:row>13</xdr:row>
      <xdr:rowOff>571500</xdr:rowOff>
    </xdr:to>
    <xdr:sp macro="" textlink="">
      <xdr:nvSpPr>
        <xdr:cNvPr id="88" name="Rectángulo redondeado 87">
          <a:extLst>
            <a:ext uri="{FF2B5EF4-FFF2-40B4-BE49-F238E27FC236}">
              <a16:creationId xmlns:a16="http://schemas.microsoft.com/office/drawing/2014/main" id="{00000000-0008-0000-0000-000058000000}"/>
            </a:ext>
          </a:extLst>
        </xdr:cNvPr>
        <xdr:cNvSpPr/>
      </xdr:nvSpPr>
      <xdr:spPr>
        <a:xfrm rot="5400000">
          <a:off x="13639800" y="4464050"/>
          <a:ext cx="400050"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368300</xdr:colOff>
      <xdr:row>15</xdr:row>
      <xdr:rowOff>228600</xdr:rowOff>
    </xdr:from>
    <xdr:to>
      <xdr:col>15</xdr:col>
      <xdr:colOff>400050</xdr:colOff>
      <xdr:row>15</xdr:row>
      <xdr:rowOff>601285</xdr:rowOff>
    </xdr:to>
    <xdr:sp macro="" textlink="">
      <xdr:nvSpPr>
        <xdr:cNvPr id="89" name="Rectángulo redondeado 88">
          <a:extLst>
            <a:ext uri="{FF2B5EF4-FFF2-40B4-BE49-F238E27FC236}">
              <a16:creationId xmlns:a16="http://schemas.microsoft.com/office/drawing/2014/main" id="{00000000-0008-0000-0000-000059000000}"/>
            </a:ext>
          </a:extLst>
        </xdr:cNvPr>
        <xdr:cNvSpPr/>
      </xdr:nvSpPr>
      <xdr:spPr>
        <a:xfrm rot="5400000">
          <a:off x="14758382" y="392331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381000</xdr:colOff>
      <xdr:row>15</xdr:row>
      <xdr:rowOff>228600</xdr:rowOff>
    </xdr:from>
    <xdr:to>
      <xdr:col>14</xdr:col>
      <xdr:colOff>692150</xdr:colOff>
      <xdr:row>15</xdr:row>
      <xdr:rowOff>601285</xdr:rowOff>
    </xdr:to>
    <xdr:sp macro="" textlink="">
      <xdr:nvSpPr>
        <xdr:cNvPr id="90" name="Rectángulo redondeado 89">
          <a:extLst>
            <a:ext uri="{FF2B5EF4-FFF2-40B4-BE49-F238E27FC236}">
              <a16:creationId xmlns:a16="http://schemas.microsoft.com/office/drawing/2014/main" id="{00000000-0008-0000-0000-00005A000000}"/>
            </a:ext>
          </a:extLst>
        </xdr:cNvPr>
        <xdr:cNvSpPr/>
      </xdr:nvSpPr>
      <xdr:spPr>
        <a:xfrm rot="5400000">
          <a:off x="14498032" y="419636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380999</xdr:colOff>
      <xdr:row>15</xdr:row>
      <xdr:rowOff>228602</xdr:rowOff>
    </xdr:from>
    <xdr:to>
      <xdr:col>13</xdr:col>
      <xdr:colOff>810963</xdr:colOff>
      <xdr:row>15</xdr:row>
      <xdr:rowOff>601287</xdr:rowOff>
    </xdr:to>
    <xdr:sp macro="" textlink="">
      <xdr:nvSpPr>
        <xdr:cNvPr id="91" name="Rectángulo redondeado 90">
          <a:extLst>
            <a:ext uri="{FF2B5EF4-FFF2-40B4-BE49-F238E27FC236}">
              <a16:creationId xmlns:a16="http://schemas.microsoft.com/office/drawing/2014/main" id="{00000000-0008-0000-0000-00005B000000}"/>
            </a:ext>
          </a:extLst>
        </xdr:cNvPr>
        <xdr:cNvSpPr/>
      </xdr:nvSpPr>
      <xdr:spPr>
        <a:xfrm rot="5400000">
          <a:off x="14027711" y="4897432"/>
          <a:ext cx="372685" cy="1256229"/>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355600</xdr:colOff>
      <xdr:row>15</xdr:row>
      <xdr:rowOff>222249</xdr:rowOff>
    </xdr:from>
    <xdr:to>
      <xdr:col>13</xdr:col>
      <xdr:colOff>57150</xdr:colOff>
      <xdr:row>15</xdr:row>
      <xdr:rowOff>627864</xdr:rowOff>
    </xdr:to>
    <xdr:sp macro="" textlink="">
      <xdr:nvSpPr>
        <xdr:cNvPr id="92" name="Rectángulo redondeado 91">
          <a:extLst>
            <a:ext uri="{FF2B5EF4-FFF2-40B4-BE49-F238E27FC236}">
              <a16:creationId xmlns:a16="http://schemas.microsoft.com/office/drawing/2014/main" id="{00000000-0008-0000-0000-00005C000000}"/>
            </a:ext>
          </a:extLst>
        </xdr:cNvPr>
        <xdr:cNvSpPr/>
      </xdr:nvSpPr>
      <xdr:spPr>
        <a:xfrm rot="5400000">
          <a:off x="13374241" y="5154844"/>
          <a:ext cx="405615" cy="52919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508000</xdr:colOff>
      <xdr:row>13</xdr:row>
      <xdr:rowOff>546100</xdr:rowOff>
    </xdr:from>
    <xdr:to>
      <xdr:col>13</xdr:col>
      <xdr:colOff>25400</xdr:colOff>
      <xdr:row>14</xdr:row>
      <xdr:rowOff>63500</xdr:rowOff>
    </xdr:to>
    <xdr:sp macro="" textlink="">
      <xdr:nvSpPr>
        <xdr:cNvPr id="101" name="CuadroTexto 100">
          <a:extLst>
            <a:ext uri="{FF2B5EF4-FFF2-40B4-BE49-F238E27FC236}">
              <a16:creationId xmlns:a16="http://schemas.microsoft.com/office/drawing/2014/main" id="{00000000-0008-0000-0000-000065000000}"/>
            </a:ext>
          </a:extLst>
        </xdr:cNvPr>
        <xdr:cNvSpPr txBox="1"/>
      </xdr:nvSpPr>
      <xdr:spPr>
        <a:xfrm>
          <a:off x="13830300" y="4445000"/>
          <a:ext cx="342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279400</xdr:colOff>
      <xdr:row>13</xdr:row>
      <xdr:rowOff>558800</xdr:rowOff>
    </xdr:from>
    <xdr:to>
      <xdr:col>13</xdr:col>
      <xdr:colOff>622300</xdr:colOff>
      <xdr:row>15</xdr:row>
      <xdr:rowOff>12700</xdr:rowOff>
    </xdr:to>
    <xdr:sp macro="" textlink="">
      <xdr:nvSpPr>
        <xdr:cNvPr id="102" name="CuadroTexto 101">
          <a:extLst>
            <a:ext uri="{FF2B5EF4-FFF2-40B4-BE49-F238E27FC236}">
              <a16:creationId xmlns:a16="http://schemas.microsoft.com/office/drawing/2014/main" id="{00000000-0008-0000-0000-000066000000}"/>
            </a:ext>
          </a:extLst>
        </xdr:cNvPr>
        <xdr:cNvSpPr txBox="1"/>
      </xdr:nvSpPr>
      <xdr:spPr>
        <a:xfrm>
          <a:off x="14427200" y="44577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114300</xdr:colOff>
      <xdr:row>13</xdr:row>
      <xdr:rowOff>533400</xdr:rowOff>
    </xdr:from>
    <xdr:to>
      <xdr:col>14</xdr:col>
      <xdr:colOff>457200</xdr:colOff>
      <xdr:row>14</xdr:row>
      <xdr:rowOff>101600</xdr:rowOff>
    </xdr:to>
    <xdr:sp macro="" textlink="">
      <xdr:nvSpPr>
        <xdr:cNvPr id="103" name="CuadroTexto 102">
          <a:extLst>
            <a:ext uri="{FF2B5EF4-FFF2-40B4-BE49-F238E27FC236}">
              <a16:creationId xmlns:a16="http://schemas.microsoft.com/office/drawing/2014/main" id="{00000000-0008-0000-0000-000067000000}"/>
            </a:ext>
          </a:extLst>
        </xdr:cNvPr>
        <xdr:cNvSpPr txBox="1"/>
      </xdr:nvSpPr>
      <xdr:spPr>
        <a:xfrm>
          <a:off x="15087600" y="44323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723900</xdr:colOff>
      <xdr:row>13</xdr:row>
      <xdr:rowOff>533400</xdr:rowOff>
    </xdr:from>
    <xdr:to>
      <xdr:col>15</xdr:col>
      <xdr:colOff>241300</xdr:colOff>
      <xdr:row>14</xdr:row>
      <xdr:rowOff>101600</xdr:rowOff>
    </xdr:to>
    <xdr:sp macro="" textlink="">
      <xdr:nvSpPr>
        <xdr:cNvPr id="104" name="CuadroTexto 103">
          <a:extLst>
            <a:ext uri="{FF2B5EF4-FFF2-40B4-BE49-F238E27FC236}">
              <a16:creationId xmlns:a16="http://schemas.microsoft.com/office/drawing/2014/main" id="{00000000-0008-0000-0000-000068000000}"/>
            </a:ext>
          </a:extLst>
        </xdr:cNvPr>
        <xdr:cNvSpPr txBox="1"/>
      </xdr:nvSpPr>
      <xdr:spPr>
        <a:xfrm>
          <a:off x="15697200" y="44323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12</xdr:col>
      <xdr:colOff>533400</xdr:colOff>
      <xdr:row>15</xdr:row>
      <xdr:rowOff>584200</xdr:rowOff>
    </xdr:from>
    <xdr:to>
      <xdr:col>13</xdr:col>
      <xdr:colOff>50800</xdr:colOff>
      <xdr:row>17</xdr:row>
      <xdr:rowOff>25400</xdr:rowOff>
    </xdr:to>
    <xdr:sp macro="" textlink="">
      <xdr:nvSpPr>
        <xdr:cNvPr id="105" name="CuadroTexto 104">
          <a:extLst>
            <a:ext uri="{FF2B5EF4-FFF2-40B4-BE49-F238E27FC236}">
              <a16:creationId xmlns:a16="http://schemas.microsoft.com/office/drawing/2014/main" id="{00000000-0008-0000-0000-000069000000}"/>
            </a:ext>
          </a:extLst>
        </xdr:cNvPr>
        <xdr:cNvSpPr txBox="1"/>
      </xdr:nvSpPr>
      <xdr:spPr>
        <a:xfrm>
          <a:off x="13855700" y="5346700"/>
          <a:ext cx="342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304800</xdr:colOff>
      <xdr:row>15</xdr:row>
      <xdr:rowOff>596900</xdr:rowOff>
    </xdr:from>
    <xdr:to>
      <xdr:col>13</xdr:col>
      <xdr:colOff>647700</xdr:colOff>
      <xdr:row>18</xdr:row>
      <xdr:rowOff>0</xdr:rowOff>
    </xdr:to>
    <xdr:sp macro="" textlink="">
      <xdr:nvSpPr>
        <xdr:cNvPr id="106" name="CuadroTexto 105">
          <a:extLst>
            <a:ext uri="{FF2B5EF4-FFF2-40B4-BE49-F238E27FC236}">
              <a16:creationId xmlns:a16="http://schemas.microsoft.com/office/drawing/2014/main" id="{00000000-0008-0000-0000-00006A000000}"/>
            </a:ext>
          </a:extLst>
        </xdr:cNvPr>
        <xdr:cNvSpPr txBox="1"/>
      </xdr:nvSpPr>
      <xdr:spPr>
        <a:xfrm>
          <a:off x="14452600" y="53594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139700</xdr:colOff>
      <xdr:row>15</xdr:row>
      <xdr:rowOff>571500</xdr:rowOff>
    </xdr:from>
    <xdr:to>
      <xdr:col>14</xdr:col>
      <xdr:colOff>482600</xdr:colOff>
      <xdr:row>17</xdr:row>
      <xdr:rowOff>63500</xdr:rowOff>
    </xdr:to>
    <xdr:sp macro="" textlink="">
      <xdr:nvSpPr>
        <xdr:cNvPr id="107" name="CuadroTexto 106">
          <a:extLst>
            <a:ext uri="{FF2B5EF4-FFF2-40B4-BE49-F238E27FC236}">
              <a16:creationId xmlns:a16="http://schemas.microsoft.com/office/drawing/2014/main" id="{00000000-0008-0000-0000-00006B000000}"/>
            </a:ext>
          </a:extLst>
        </xdr:cNvPr>
        <xdr:cNvSpPr txBox="1"/>
      </xdr:nvSpPr>
      <xdr:spPr>
        <a:xfrm>
          <a:off x="15113000" y="53340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749300</xdr:colOff>
      <xdr:row>15</xdr:row>
      <xdr:rowOff>571500</xdr:rowOff>
    </xdr:from>
    <xdr:to>
      <xdr:col>15</xdr:col>
      <xdr:colOff>266700</xdr:colOff>
      <xdr:row>17</xdr:row>
      <xdr:rowOff>63500</xdr:rowOff>
    </xdr:to>
    <xdr:sp macro="" textlink="">
      <xdr:nvSpPr>
        <xdr:cNvPr id="108" name="CuadroTexto 107">
          <a:extLst>
            <a:ext uri="{FF2B5EF4-FFF2-40B4-BE49-F238E27FC236}">
              <a16:creationId xmlns:a16="http://schemas.microsoft.com/office/drawing/2014/main" id="{00000000-0008-0000-0000-00006C000000}"/>
            </a:ext>
          </a:extLst>
        </xdr:cNvPr>
        <xdr:cNvSpPr txBox="1"/>
      </xdr:nvSpPr>
      <xdr:spPr>
        <a:xfrm>
          <a:off x="15722600" y="53340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12</xdr:col>
      <xdr:colOff>355600</xdr:colOff>
      <xdr:row>20</xdr:row>
      <xdr:rowOff>12703</xdr:rowOff>
    </xdr:from>
    <xdr:to>
      <xdr:col>15</xdr:col>
      <xdr:colOff>387350</xdr:colOff>
      <xdr:row>21</xdr:row>
      <xdr:rowOff>12703</xdr:rowOff>
    </xdr:to>
    <xdr:sp macro="" textlink="">
      <xdr:nvSpPr>
        <xdr:cNvPr id="113" name="Rectángulo redondeado 112">
          <a:extLst>
            <a:ext uri="{FF2B5EF4-FFF2-40B4-BE49-F238E27FC236}">
              <a16:creationId xmlns:a16="http://schemas.microsoft.com/office/drawing/2014/main" id="{00000000-0008-0000-0000-000071000000}"/>
            </a:ext>
          </a:extLst>
        </xdr:cNvPr>
        <xdr:cNvSpPr/>
      </xdr:nvSpPr>
      <xdr:spPr>
        <a:xfrm rot="5400000">
          <a:off x="13458825" y="5730878"/>
          <a:ext cx="406400"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13</xdr:col>
      <xdr:colOff>808134</xdr:colOff>
      <xdr:row>20</xdr:row>
      <xdr:rowOff>3731</xdr:rowOff>
    </xdr:from>
    <xdr:to>
      <xdr:col>14</xdr:col>
      <xdr:colOff>673252</xdr:colOff>
      <xdr:row>21</xdr:row>
      <xdr:rowOff>12700</xdr:rowOff>
    </xdr:to>
    <xdr:sp macro="" textlink="$S$21">
      <xdr:nvSpPr>
        <xdr:cNvPr id="114" name="Rectángulo redondeado 113">
          <a:extLst>
            <a:ext uri="{FF2B5EF4-FFF2-40B4-BE49-F238E27FC236}">
              <a16:creationId xmlns:a16="http://schemas.microsoft.com/office/drawing/2014/main" id="{00000000-0008-0000-0000-000072000000}"/>
            </a:ext>
          </a:extLst>
        </xdr:cNvPr>
        <xdr:cNvSpPr/>
      </xdr:nvSpPr>
      <xdr:spPr>
        <a:xfrm>
          <a:off x="14839339" y="6154815"/>
          <a:ext cx="691383" cy="498608"/>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7729CE2C-7A95-0649-B20D-CB25D4B8A295}" type="TxLink">
            <a:rPr lang="en-US" sz="1400" b="1" i="0" u="none" strike="noStrike">
              <a:solidFill>
                <a:srgbClr val="000000"/>
              </a:solidFill>
              <a:latin typeface="Calibri"/>
              <a:cs typeface="Calibri"/>
            </a:rPr>
            <a:pPr algn="r"/>
            <a:t>#¡REF!</a:t>
          </a:fld>
          <a:endParaRPr lang="es-MX" sz="1400" b="1">
            <a:solidFill>
              <a:sysClr val="windowText" lastClr="000000"/>
            </a:solidFill>
          </a:endParaRPr>
        </a:p>
      </xdr:txBody>
    </xdr:sp>
    <xdr:clientData/>
  </xdr:twoCellAnchor>
  <xdr:twoCellAnchor>
    <xdr:from>
      <xdr:col>12</xdr:col>
      <xdr:colOff>581443</xdr:colOff>
      <xdr:row>19</xdr:row>
      <xdr:rowOff>95804</xdr:rowOff>
    </xdr:from>
    <xdr:to>
      <xdr:col>14</xdr:col>
      <xdr:colOff>61203</xdr:colOff>
      <xdr:row>21</xdr:row>
      <xdr:rowOff>12699</xdr:rowOff>
    </xdr:to>
    <xdr:sp macro="" textlink="$R$21">
      <xdr:nvSpPr>
        <xdr:cNvPr id="115" name="Rectángulo redondeado 114">
          <a:extLst>
            <a:ext uri="{FF2B5EF4-FFF2-40B4-BE49-F238E27FC236}">
              <a16:creationId xmlns:a16="http://schemas.microsoft.com/office/drawing/2014/main" id="{00000000-0008-0000-0000-000073000000}"/>
            </a:ext>
          </a:extLst>
        </xdr:cNvPr>
        <xdr:cNvSpPr/>
      </xdr:nvSpPr>
      <xdr:spPr>
        <a:xfrm>
          <a:off x="13786383" y="6139780"/>
          <a:ext cx="1132290" cy="513642"/>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DF541035-0942-1B41-A274-81D8CCB40183}" type="TxLink">
            <a:rPr lang="en-US" sz="1400" b="1" i="0" u="none" strike="noStrike">
              <a:solidFill>
                <a:srgbClr val="000000"/>
              </a:solidFill>
              <a:latin typeface="Calibri"/>
              <a:cs typeface="Calibri"/>
            </a:rPr>
            <a:pPr algn="r"/>
            <a:t>#¡REF!</a:t>
          </a:fld>
          <a:endParaRPr lang="es-MX" sz="1400" b="1">
            <a:solidFill>
              <a:sysClr val="windowText" lastClr="000000"/>
            </a:solidFill>
          </a:endParaRPr>
        </a:p>
      </xdr:txBody>
    </xdr:sp>
    <xdr:clientData/>
  </xdr:twoCellAnchor>
  <xdr:twoCellAnchor>
    <xdr:from>
      <xdr:col>12</xdr:col>
      <xdr:colOff>225691</xdr:colOff>
      <xdr:row>19</xdr:row>
      <xdr:rowOff>88899</xdr:rowOff>
    </xdr:from>
    <xdr:to>
      <xdr:col>13</xdr:col>
      <xdr:colOff>137709</xdr:colOff>
      <xdr:row>21</xdr:row>
      <xdr:rowOff>12700</xdr:rowOff>
    </xdr:to>
    <xdr:sp macro="" textlink="$Q$21">
      <xdr:nvSpPr>
        <xdr:cNvPr id="116" name="Rectángulo redondeado 115">
          <a:extLst>
            <a:ext uri="{FF2B5EF4-FFF2-40B4-BE49-F238E27FC236}">
              <a16:creationId xmlns:a16="http://schemas.microsoft.com/office/drawing/2014/main" id="{00000000-0008-0000-0000-000074000000}"/>
            </a:ext>
          </a:extLst>
        </xdr:cNvPr>
        <xdr:cNvSpPr/>
      </xdr:nvSpPr>
      <xdr:spPr>
        <a:xfrm>
          <a:off x="13433691" y="6438899"/>
          <a:ext cx="737518" cy="508001"/>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02ED7148-D2B6-FA4B-BCED-E3F3299E8137}" type="TxLink">
            <a:rPr lang="en-US" sz="1400" b="1" i="0" u="none" strike="noStrike">
              <a:solidFill>
                <a:srgbClr val="000000"/>
              </a:solidFill>
              <a:latin typeface="Calibri"/>
              <a:cs typeface="Calibri"/>
            </a:rPr>
            <a:pPr algn="l"/>
            <a:t>#¡REF!</a:t>
          </a:fld>
          <a:endParaRPr lang="es-MX" sz="1400" b="1">
            <a:solidFill>
              <a:srgbClr val="FF0000"/>
            </a:solidFill>
          </a:endParaRPr>
        </a:p>
      </xdr:txBody>
    </xdr:sp>
    <xdr:clientData/>
  </xdr:twoCellAnchor>
  <xdr:twoCellAnchor>
    <xdr:from>
      <xdr:col>12</xdr:col>
      <xdr:colOff>421395</xdr:colOff>
      <xdr:row>21</xdr:row>
      <xdr:rowOff>45904</xdr:rowOff>
    </xdr:from>
    <xdr:to>
      <xdr:col>13</xdr:col>
      <xdr:colOff>76506</xdr:colOff>
      <xdr:row>22</xdr:row>
      <xdr:rowOff>275422</xdr:rowOff>
    </xdr:to>
    <xdr:sp macro="" textlink="">
      <xdr:nvSpPr>
        <xdr:cNvPr id="117" name="CuadroTexto 116">
          <a:extLst>
            <a:ext uri="{FF2B5EF4-FFF2-40B4-BE49-F238E27FC236}">
              <a16:creationId xmlns:a16="http://schemas.microsoft.com/office/drawing/2014/main" id="{00000000-0008-0000-0000-000075000000}"/>
            </a:ext>
          </a:extLst>
        </xdr:cNvPr>
        <xdr:cNvSpPr txBox="1"/>
      </xdr:nvSpPr>
      <xdr:spPr>
        <a:xfrm>
          <a:off x="13626335" y="6686627"/>
          <a:ext cx="481376" cy="413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600" b="1"/>
            <a:t>1T</a:t>
          </a:r>
        </a:p>
      </xdr:txBody>
    </xdr:sp>
    <xdr:clientData/>
  </xdr:twoCellAnchor>
  <xdr:twoCellAnchor>
    <xdr:from>
      <xdr:col>13</xdr:col>
      <xdr:colOff>228599</xdr:colOff>
      <xdr:row>21</xdr:row>
      <xdr:rowOff>25400</xdr:rowOff>
    </xdr:from>
    <xdr:to>
      <xdr:col>13</xdr:col>
      <xdr:colOff>749758</xdr:colOff>
      <xdr:row>22</xdr:row>
      <xdr:rowOff>198916</xdr:rowOff>
    </xdr:to>
    <xdr:sp macro="" textlink="">
      <xdr:nvSpPr>
        <xdr:cNvPr id="118" name="CuadroTexto 117">
          <a:extLst>
            <a:ext uri="{FF2B5EF4-FFF2-40B4-BE49-F238E27FC236}">
              <a16:creationId xmlns:a16="http://schemas.microsoft.com/office/drawing/2014/main" id="{00000000-0008-0000-0000-000076000000}"/>
            </a:ext>
          </a:extLst>
        </xdr:cNvPr>
        <xdr:cNvSpPr txBox="1"/>
      </xdr:nvSpPr>
      <xdr:spPr>
        <a:xfrm>
          <a:off x="14259804" y="6666123"/>
          <a:ext cx="521159" cy="357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600" b="1">
              <a:solidFill>
                <a:schemeClr val="dk1"/>
              </a:solidFill>
              <a:latin typeface="+mn-lt"/>
              <a:ea typeface="+mn-ea"/>
              <a:cs typeface="+mn-cs"/>
            </a:rPr>
            <a:t>2T</a:t>
          </a:r>
        </a:p>
      </xdr:txBody>
    </xdr:sp>
    <xdr:clientData/>
  </xdr:twoCellAnchor>
  <xdr:twoCellAnchor>
    <xdr:from>
      <xdr:col>14</xdr:col>
      <xdr:colOff>63499</xdr:colOff>
      <xdr:row>21</xdr:row>
      <xdr:rowOff>25400</xdr:rowOff>
    </xdr:from>
    <xdr:to>
      <xdr:col>14</xdr:col>
      <xdr:colOff>596746</xdr:colOff>
      <xdr:row>22</xdr:row>
      <xdr:rowOff>244820</xdr:rowOff>
    </xdr:to>
    <xdr:sp macro="" textlink="">
      <xdr:nvSpPr>
        <xdr:cNvPr id="119" name="CuadroTexto 118">
          <a:extLst>
            <a:ext uri="{FF2B5EF4-FFF2-40B4-BE49-F238E27FC236}">
              <a16:creationId xmlns:a16="http://schemas.microsoft.com/office/drawing/2014/main" id="{00000000-0008-0000-0000-000077000000}"/>
            </a:ext>
          </a:extLst>
        </xdr:cNvPr>
        <xdr:cNvSpPr txBox="1"/>
      </xdr:nvSpPr>
      <xdr:spPr>
        <a:xfrm>
          <a:off x="14920969" y="6666123"/>
          <a:ext cx="533247" cy="40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600" b="1">
              <a:solidFill>
                <a:schemeClr val="dk1"/>
              </a:solidFill>
              <a:latin typeface="+mn-lt"/>
              <a:ea typeface="+mn-ea"/>
              <a:cs typeface="+mn-cs"/>
            </a:rPr>
            <a:t>3T</a:t>
          </a:r>
        </a:p>
      </xdr:txBody>
    </xdr:sp>
    <xdr:clientData/>
  </xdr:twoCellAnchor>
  <xdr:twoCellAnchor>
    <xdr:from>
      <xdr:col>14</xdr:col>
      <xdr:colOff>749300</xdr:colOff>
      <xdr:row>21</xdr:row>
      <xdr:rowOff>63500</xdr:rowOff>
    </xdr:from>
    <xdr:to>
      <xdr:col>15</xdr:col>
      <xdr:colOff>459036</xdr:colOff>
      <xdr:row>23</xdr:row>
      <xdr:rowOff>169333</xdr:rowOff>
    </xdr:to>
    <xdr:sp macro="" textlink="">
      <xdr:nvSpPr>
        <xdr:cNvPr id="120" name="CuadroTexto 119">
          <a:extLst>
            <a:ext uri="{FF2B5EF4-FFF2-40B4-BE49-F238E27FC236}">
              <a16:creationId xmlns:a16="http://schemas.microsoft.com/office/drawing/2014/main" id="{00000000-0008-0000-0000-000078000000}"/>
            </a:ext>
          </a:extLst>
        </xdr:cNvPr>
        <xdr:cNvSpPr txBox="1"/>
      </xdr:nvSpPr>
      <xdr:spPr>
        <a:xfrm>
          <a:off x="15606770" y="6704223"/>
          <a:ext cx="536001" cy="580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600" b="1">
              <a:solidFill>
                <a:schemeClr val="dk1"/>
              </a:solidFill>
              <a:latin typeface="+mn-lt"/>
              <a:ea typeface="+mn-ea"/>
              <a:cs typeface="+mn-cs"/>
            </a:rPr>
            <a:t>4T</a:t>
          </a:r>
        </a:p>
      </xdr:txBody>
    </xdr:sp>
    <xdr:clientData/>
  </xdr:twoCellAnchor>
  <xdr:twoCellAnchor>
    <xdr:from>
      <xdr:col>12</xdr:col>
      <xdr:colOff>355600</xdr:colOff>
      <xdr:row>13</xdr:row>
      <xdr:rowOff>228600</xdr:rowOff>
    </xdr:from>
    <xdr:to>
      <xdr:col>13</xdr:col>
      <xdr:colOff>198915</xdr:colOff>
      <xdr:row>13</xdr:row>
      <xdr:rowOff>535542</xdr:rowOff>
    </xdr:to>
    <xdr:sp macro="" textlink="">
      <xdr:nvSpPr>
        <xdr:cNvPr id="122" name="CuadroTexto 121">
          <a:extLst>
            <a:ext uri="{FF2B5EF4-FFF2-40B4-BE49-F238E27FC236}">
              <a16:creationId xmlns:a16="http://schemas.microsoft.com/office/drawing/2014/main" id="{00000000-0008-0000-0000-00007A000000}"/>
            </a:ext>
          </a:extLst>
        </xdr:cNvPr>
        <xdr:cNvSpPr txBox="1"/>
      </xdr:nvSpPr>
      <xdr:spPr>
        <a:xfrm>
          <a:off x="13560540" y="4283419"/>
          <a:ext cx="669580" cy="306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17,5%</a:t>
          </a:r>
        </a:p>
      </xdr:txBody>
    </xdr:sp>
    <xdr:clientData/>
  </xdr:twoCellAnchor>
  <xdr:twoCellAnchor>
    <xdr:from>
      <xdr:col>13</xdr:col>
      <xdr:colOff>165100</xdr:colOff>
      <xdr:row>13</xdr:row>
      <xdr:rowOff>215899</xdr:rowOff>
    </xdr:from>
    <xdr:to>
      <xdr:col>13</xdr:col>
      <xdr:colOff>810964</xdr:colOff>
      <xdr:row>13</xdr:row>
      <xdr:rowOff>596746</xdr:rowOff>
    </xdr:to>
    <xdr:sp macro="" textlink="">
      <xdr:nvSpPr>
        <xdr:cNvPr id="123" name="CuadroTexto 122">
          <a:extLst>
            <a:ext uri="{FF2B5EF4-FFF2-40B4-BE49-F238E27FC236}">
              <a16:creationId xmlns:a16="http://schemas.microsoft.com/office/drawing/2014/main" id="{00000000-0008-0000-0000-00007B000000}"/>
            </a:ext>
          </a:extLst>
        </xdr:cNvPr>
        <xdr:cNvSpPr txBox="1"/>
      </xdr:nvSpPr>
      <xdr:spPr>
        <a:xfrm>
          <a:off x="14196305" y="4270718"/>
          <a:ext cx="645864" cy="380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58,2%</a:t>
          </a:r>
        </a:p>
      </xdr:txBody>
    </xdr:sp>
    <xdr:clientData/>
  </xdr:twoCellAnchor>
  <xdr:twoCellAnchor>
    <xdr:from>
      <xdr:col>13</xdr:col>
      <xdr:colOff>606694</xdr:colOff>
      <xdr:row>13</xdr:row>
      <xdr:rowOff>34084</xdr:rowOff>
    </xdr:from>
    <xdr:to>
      <xdr:col>14</xdr:col>
      <xdr:colOff>9793</xdr:colOff>
      <xdr:row>13</xdr:row>
      <xdr:rowOff>288084</xdr:rowOff>
    </xdr:to>
    <xdr:sp macro="" textlink="">
      <xdr:nvSpPr>
        <xdr:cNvPr id="124" name="Triángulo 123">
          <a:extLst>
            <a:ext uri="{FF2B5EF4-FFF2-40B4-BE49-F238E27FC236}">
              <a16:creationId xmlns:a16="http://schemas.microsoft.com/office/drawing/2014/main" id="{00000000-0008-0000-0000-00007C000000}"/>
            </a:ext>
          </a:extLst>
        </xdr:cNvPr>
        <xdr:cNvSpPr/>
      </xdr:nvSpPr>
      <xdr:spPr>
        <a:xfrm rot="10800000">
          <a:off x="14393080" y="3997096"/>
          <a:ext cx="229364" cy="2540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471662</xdr:colOff>
      <xdr:row>11</xdr:row>
      <xdr:rowOff>900344</xdr:rowOff>
    </xdr:from>
    <xdr:to>
      <xdr:col>14</xdr:col>
      <xdr:colOff>233073</xdr:colOff>
      <xdr:row>13</xdr:row>
      <xdr:rowOff>372366</xdr:rowOff>
    </xdr:to>
    <xdr:sp macro="" textlink="">
      <xdr:nvSpPr>
        <xdr:cNvPr id="125" name="CuadroTexto 124">
          <a:extLst>
            <a:ext uri="{FF2B5EF4-FFF2-40B4-BE49-F238E27FC236}">
              <a16:creationId xmlns:a16="http://schemas.microsoft.com/office/drawing/2014/main" id="{00000000-0008-0000-0000-00007D000000}"/>
            </a:ext>
          </a:extLst>
        </xdr:cNvPr>
        <xdr:cNvSpPr txBox="1"/>
      </xdr:nvSpPr>
      <xdr:spPr>
        <a:xfrm>
          <a:off x="14505162" y="3986444"/>
          <a:ext cx="586911" cy="564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56,0%</a:t>
          </a:r>
        </a:p>
      </xdr:txBody>
    </xdr:sp>
    <xdr:clientData/>
  </xdr:twoCellAnchor>
  <xdr:twoCellAnchor>
    <xdr:from>
      <xdr:col>14</xdr:col>
      <xdr:colOff>76199</xdr:colOff>
      <xdr:row>13</xdr:row>
      <xdr:rowOff>177800</xdr:rowOff>
    </xdr:from>
    <xdr:to>
      <xdr:col>14</xdr:col>
      <xdr:colOff>805301</xdr:colOff>
      <xdr:row>13</xdr:row>
      <xdr:rowOff>530646</xdr:rowOff>
    </xdr:to>
    <xdr:sp macro="" textlink="">
      <xdr:nvSpPr>
        <xdr:cNvPr id="126" name="CuadroTexto 125">
          <a:extLst>
            <a:ext uri="{FF2B5EF4-FFF2-40B4-BE49-F238E27FC236}">
              <a16:creationId xmlns:a16="http://schemas.microsoft.com/office/drawing/2014/main" id="{00000000-0008-0000-0000-00007E000000}"/>
            </a:ext>
          </a:extLst>
        </xdr:cNvPr>
        <xdr:cNvSpPr txBox="1"/>
      </xdr:nvSpPr>
      <xdr:spPr>
        <a:xfrm>
          <a:off x="14935199" y="4533900"/>
          <a:ext cx="729102" cy="352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600"/>
            <a:t>88,0%</a:t>
          </a:r>
        </a:p>
      </xdr:txBody>
    </xdr:sp>
    <xdr:clientData/>
  </xdr:twoCellAnchor>
  <xdr:twoCellAnchor>
    <xdr:from>
      <xdr:col>14</xdr:col>
      <xdr:colOff>698500</xdr:colOff>
      <xdr:row>13</xdr:row>
      <xdr:rowOff>215900</xdr:rowOff>
    </xdr:from>
    <xdr:to>
      <xdr:col>15</xdr:col>
      <xdr:colOff>457200</xdr:colOff>
      <xdr:row>13</xdr:row>
      <xdr:rowOff>495300</xdr:rowOff>
    </xdr:to>
    <xdr:sp macro="" textlink="">
      <xdr:nvSpPr>
        <xdr:cNvPr id="127" name="CuadroTexto 126">
          <a:extLst>
            <a:ext uri="{FF2B5EF4-FFF2-40B4-BE49-F238E27FC236}">
              <a16:creationId xmlns:a16="http://schemas.microsoft.com/office/drawing/2014/main" id="{00000000-0008-0000-0000-00007F000000}"/>
            </a:ext>
          </a:extLst>
        </xdr:cNvPr>
        <xdr:cNvSpPr txBox="1"/>
      </xdr:nvSpPr>
      <xdr:spPr>
        <a:xfrm>
          <a:off x="15671800" y="4381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12</xdr:col>
      <xdr:colOff>342900</xdr:colOff>
      <xdr:row>15</xdr:row>
      <xdr:rowOff>254000</xdr:rowOff>
    </xdr:from>
    <xdr:to>
      <xdr:col>13</xdr:col>
      <xdr:colOff>183614</xdr:colOff>
      <xdr:row>15</xdr:row>
      <xdr:rowOff>550844</xdr:rowOff>
    </xdr:to>
    <xdr:sp macro="" textlink="">
      <xdr:nvSpPr>
        <xdr:cNvPr id="128" name="CuadroTexto 127">
          <a:extLst>
            <a:ext uri="{FF2B5EF4-FFF2-40B4-BE49-F238E27FC236}">
              <a16:creationId xmlns:a16="http://schemas.microsoft.com/office/drawing/2014/main" id="{00000000-0008-0000-0000-000080000000}"/>
            </a:ext>
          </a:extLst>
        </xdr:cNvPr>
        <xdr:cNvSpPr txBox="1"/>
      </xdr:nvSpPr>
      <xdr:spPr>
        <a:xfrm>
          <a:off x="13547840" y="5364602"/>
          <a:ext cx="666979" cy="296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15,7%</a:t>
          </a:r>
        </a:p>
      </xdr:txBody>
    </xdr:sp>
    <xdr:clientData/>
  </xdr:twoCellAnchor>
  <xdr:twoCellAnchor>
    <xdr:from>
      <xdr:col>13</xdr:col>
      <xdr:colOff>126999</xdr:colOff>
      <xdr:row>15</xdr:row>
      <xdr:rowOff>266699</xdr:rowOff>
    </xdr:from>
    <xdr:to>
      <xdr:col>14</xdr:col>
      <xdr:colOff>30601</xdr:colOff>
      <xdr:row>15</xdr:row>
      <xdr:rowOff>596746</xdr:rowOff>
    </xdr:to>
    <xdr:sp macro="" textlink="">
      <xdr:nvSpPr>
        <xdr:cNvPr id="129" name="CuadroTexto 128">
          <a:extLst>
            <a:ext uri="{FF2B5EF4-FFF2-40B4-BE49-F238E27FC236}">
              <a16:creationId xmlns:a16="http://schemas.microsoft.com/office/drawing/2014/main" id="{00000000-0008-0000-0000-000081000000}"/>
            </a:ext>
          </a:extLst>
        </xdr:cNvPr>
        <xdr:cNvSpPr txBox="1"/>
      </xdr:nvSpPr>
      <xdr:spPr>
        <a:xfrm>
          <a:off x="14158204" y="5377301"/>
          <a:ext cx="729867" cy="33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46,7%</a:t>
          </a:r>
        </a:p>
      </xdr:txBody>
    </xdr:sp>
    <xdr:clientData/>
  </xdr:twoCellAnchor>
  <xdr:twoCellAnchor>
    <xdr:from>
      <xdr:col>13</xdr:col>
      <xdr:colOff>606025</xdr:colOff>
      <xdr:row>15</xdr:row>
      <xdr:rowOff>77851</xdr:rowOff>
    </xdr:from>
    <xdr:to>
      <xdr:col>14</xdr:col>
      <xdr:colOff>2628</xdr:colOff>
      <xdr:row>15</xdr:row>
      <xdr:rowOff>331851</xdr:rowOff>
    </xdr:to>
    <xdr:sp macro="" textlink="">
      <xdr:nvSpPr>
        <xdr:cNvPr id="130" name="Triángulo 129">
          <a:extLst>
            <a:ext uri="{FF2B5EF4-FFF2-40B4-BE49-F238E27FC236}">
              <a16:creationId xmlns:a16="http://schemas.microsoft.com/office/drawing/2014/main" id="{00000000-0008-0000-0000-000082000000}"/>
            </a:ext>
          </a:extLst>
        </xdr:cNvPr>
        <xdr:cNvSpPr/>
      </xdr:nvSpPr>
      <xdr:spPr>
        <a:xfrm rot="10800000">
          <a:off x="14391967" y="5010605"/>
          <a:ext cx="224864" cy="2540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418841</xdr:colOff>
      <xdr:row>14</xdr:row>
      <xdr:rowOff>6994</xdr:rowOff>
    </xdr:from>
    <xdr:to>
      <xdr:col>14</xdr:col>
      <xdr:colOff>295576</xdr:colOff>
      <xdr:row>15</xdr:row>
      <xdr:rowOff>77645</xdr:rowOff>
    </xdr:to>
    <xdr:sp macro="" textlink="">
      <xdr:nvSpPr>
        <xdr:cNvPr id="131" name="CuadroTexto 130">
          <a:extLst>
            <a:ext uri="{FF2B5EF4-FFF2-40B4-BE49-F238E27FC236}">
              <a16:creationId xmlns:a16="http://schemas.microsoft.com/office/drawing/2014/main" id="{00000000-0008-0000-0000-000083000000}"/>
            </a:ext>
          </a:extLst>
        </xdr:cNvPr>
        <xdr:cNvSpPr txBox="1"/>
      </xdr:nvSpPr>
      <xdr:spPr>
        <a:xfrm>
          <a:off x="14204783" y="4755690"/>
          <a:ext cx="704996" cy="25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45,3%</a:t>
          </a:r>
        </a:p>
      </xdr:txBody>
    </xdr:sp>
    <xdr:clientData/>
  </xdr:twoCellAnchor>
  <xdr:twoCellAnchor>
    <xdr:from>
      <xdr:col>14</xdr:col>
      <xdr:colOff>685800</xdr:colOff>
      <xdr:row>15</xdr:row>
      <xdr:rowOff>266700</xdr:rowOff>
    </xdr:from>
    <xdr:to>
      <xdr:col>15</xdr:col>
      <xdr:colOff>444500</xdr:colOff>
      <xdr:row>15</xdr:row>
      <xdr:rowOff>546100</xdr:rowOff>
    </xdr:to>
    <xdr:sp macro="" textlink="">
      <xdr:nvSpPr>
        <xdr:cNvPr id="132" name="CuadroTexto 131">
          <a:extLst>
            <a:ext uri="{FF2B5EF4-FFF2-40B4-BE49-F238E27FC236}">
              <a16:creationId xmlns:a16="http://schemas.microsoft.com/office/drawing/2014/main" id="{00000000-0008-0000-0000-000084000000}"/>
            </a:ext>
          </a:extLst>
        </xdr:cNvPr>
        <xdr:cNvSpPr txBox="1"/>
      </xdr:nvSpPr>
      <xdr:spPr>
        <a:xfrm>
          <a:off x="15659100" y="53721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14</xdr:col>
      <xdr:colOff>685800</xdr:colOff>
      <xdr:row>20</xdr:row>
      <xdr:rowOff>50800</xdr:rowOff>
    </xdr:from>
    <xdr:to>
      <xdr:col>15</xdr:col>
      <xdr:colOff>444500</xdr:colOff>
      <xdr:row>20</xdr:row>
      <xdr:rowOff>330200</xdr:rowOff>
    </xdr:to>
    <xdr:sp macro="" textlink="">
      <xdr:nvSpPr>
        <xdr:cNvPr id="134" name="CuadroTexto 133">
          <a:extLst>
            <a:ext uri="{FF2B5EF4-FFF2-40B4-BE49-F238E27FC236}">
              <a16:creationId xmlns:a16="http://schemas.microsoft.com/office/drawing/2014/main" id="{00000000-0008-0000-0000-000086000000}"/>
            </a:ext>
          </a:extLst>
        </xdr:cNvPr>
        <xdr:cNvSpPr txBox="1"/>
      </xdr:nvSpPr>
      <xdr:spPr>
        <a:xfrm>
          <a:off x="15659100" y="7099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solidFill>
                <a:schemeClr val="bg1"/>
              </a:solidFill>
            </a:rPr>
            <a:t>100%</a:t>
          </a:r>
        </a:p>
      </xdr:txBody>
    </xdr:sp>
    <xdr:clientData/>
  </xdr:twoCellAnchor>
  <xdr:twoCellAnchor>
    <xdr:from>
      <xdr:col>14</xdr:col>
      <xdr:colOff>76200</xdr:colOff>
      <xdr:row>15</xdr:row>
      <xdr:rowOff>266699</xdr:rowOff>
    </xdr:from>
    <xdr:to>
      <xdr:col>14</xdr:col>
      <xdr:colOff>734458</xdr:colOff>
      <xdr:row>15</xdr:row>
      <xdr:rowOff>612048</xdr:rowOff>
    </xdr:to>
    <xdr:sp macro="" textlink="">
      <xdr:nvSpPr>
        <xdr:cNvPr id="135" name="CuadroTexto 134">
          <a:extLst>
            <a:ext uri="{FF2B5EF4-FFF2-40B4-BE49-F238E27FC236}">
              <a16:creationId xmlns:a16="http://schemas.microsoft.com/office/drawing/2014/main" id="{00000000-0008-0000-0000-000087000000}"/>
            </a:ext>
          </a:extLst>
        </xdr:cNvPr>
        <xdr:cNvSpPr txBox="1"/>
      </xdr:nvSpPr>
      <xdr:spPr>
        <a:xfrm>
          <a:off x="14933670" y="5377301"/>
          <a:ext cx="658258" cy="345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78,1%</a:t>
          </a:r>
        </a:p>
      </xdr:txBody>
    </xdr:sp>
    <xdr:clientData/>
  </xdr:twoCellAnchor>
  <xdr:twoCellAnchor>
    <xdr:from>
      <xdr:col>14</xdr:col>
      <xdr:colOff>723900</xdr:colOff>
      <xdr:row>11</xdr:row>
      <xdr:rowOff>190500</xdr:rowOff>
    </xdr:from>
    <xdr:to>
      <xdr:col>15</xdr:col>
      <xdr:colOff>482600</xdr:colOff>
      <xdr:row>11</xdr:row>
      <xdr:rowOff>469900</xdr:rowOff>
    </xdr:to>
    <xdr:sp macro="" textlink="">
      <xdr:nvSpPr>
        <xdr:cNvPr id="136" name="CuadroTexto 135">
          <a:extLst>
            <a:ext uri="{FF2B5EF4-FFF2-40B4-BE49-F238E27FC236}">
              <a16:creationId xmlns:a16="http://schemas.microsoft.com/office/drawing/2014/main" id="{00000000-0008-0000-0000-000088000000}"/>
            </a:ext>
          </a:extLst>
        </xdr:cNvPr>
        <xdr:cNvSpPr txBox="1"/>
      </xdr:nvSpPr>
      <xdr:spPr>
        <a:xfrm>
          <a:off x="15697200" y="34290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12</xdr:col>
      <xdr:colOff>322396</xdr:colOff>
      <xdr:row>11</xdr:row>
      <xdr:rowOff>143728</xdr:rowOff>
    </xdr:from>
    <xdr:to>
      <xdr:col>13</xdr:col>
      <xdr:colOff>183614</xdr:colOff>
      <xdr:row>11</xdr:row>
      <xdr:rowOff>504939</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3527336" y="3387583"/>
          <a:ext cx="687483" cy="361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16,3%</a:t>
          </a:r>
        </a:p>
      </xdr:txBody>
    </xdr:sp>
    <xdr:clientData/>
  </xdr:twoCellAnchor>
  <xdr:twoCellAnchor>
    <xdr:from>
      <xdr:col>13</xdr:col>
      <xdr:colOff>177799</xdr:colOff>
      <xdr:row>11</xdr:row>
      <xdr:rowOff>190499</xdr:rowOff>
    </xdr:from>
    <xdr:to>
      <xdr:col>14</xdr:col>
      <xdr:colOff>76505</xdr:colOff>
      <xdr:row>11</xdr:row>
      <xdr:rowOff>489638</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4209004" y="3434354"/>
          <a:ext cx="724971" cy="299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53,8%</a:t>
          </a:r>
        </a:p>
      </xdr:txBody>
    </xdr:sp>
    <xdr:clientData/>
  </xdr:twoCellAnchor>
  <xdr:twoCellAnchor>
    <xdr:from>
      <xdr:col>14</xdr:col>
      <xdr:colOff>76200</xdr:colOff>
      <xdr:row>11</xdr:row>
      <xdr:rowOff>152399</xdr:rowOff>
    </xdr:from>
    <xdr:to>
      <xdr:col>14</xdr:col>
      <xdr:colOff>765060</xdr:colOff>
      <xdr:row>11</xdr:row>
      <xdr:rowOff>535542</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4933670" y="3396254"/>
          <a:ext cx="688860" cy="383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84,6%</a:t>
          </a:r>
        </a:p>
      </xdr:txBody>
    </xdr:sp>
    <xdr:clientData/>
  </xdr:twoCellAnchor>
  <xdr:twoCellAnchor>
    <xdr:from>
      <xdr:col>13</xdr:col>
      <xdr:colOff>599888</xdr:colOff>
      <xdr:row>11</xdr:row>
      <xdr:rowOff>38100</xdr:rowOff>
    </xdr:from>
    <xdr:to>
      <xdr:col>13</xdr:col>
      <xdr:colOff>800099</xdr:colOff>
      <xdr:row>11</xdr:row>
      <xdr:rowOff>249946</xdr:rowOff>
    </xdr:to>
    <xdr:sp macro="" textlink="">
      <xdr:nvSpPr>
        <xdr:cNvPr id="4" name="Triángulo 3">
          <a:extLst>
            <a:ext uri="{FF2B5EF4-FFF2-40B4-BE49-F238E27FC236}">
              <a16:creationId xmlns:a16="http://schemas.microsoft.com/office/drawing/2014/main" id="{00000000-0008-0000-0000-000004000000}"/>
            </a:ext>
          </a:extLst>
        </xdr:cNvPr>
        <xdr:cNvSpPr/>
      </xdr:nvSpPr>
      <xdr:spPr>
        <a:xfrm rot="10800000">
          <a:off x="14633388" y="2933700"/>
          <a:ext cx="200211" cy="211846"/>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373318</xdr:colOff>
      <xdr:row>10</xdr:row>
      <xdr:rowOff>0</xdr:rowOff>
    </xdr:from>
    <xdr:to>
      <xdr:col>14</xdr:col>
      <xdr:colOff>303729</xdr:colOff>
      <xdr:row>11</xdr:row>
      <xdr:rowOff>38100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4406818" y="2870200"/>
          <a:ext cx="75591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t>52,2%</a:t>
          </a:r>
        </a:p>
      </xdr:txBody>
    </xdr:sp>
    <xdr:clientData/>
  </xdr:twoCellAnchor>
  <xdr:twoCellAnchor>
    <xdr:from>
      <xdr:col>7</xdr:col>
      <xdr:colOff>863600</xdr:colOff>
      <xdr:row>36</xdr:row>
      <xdr:rowOff>114300</xdr:rowOff>
    </xdr:from>
    <xdr:to>
      <xdr:col>7</xdr:col>
      <xdr:colOff>1231900</xdr:colOff>
      <xdr:row>43</xdr:row>
      <xdr:rowOff>139700</xdr:rowOff>
    </xdr:to>
    <xdr:sp macro="" textlink="">
      <xdr:nvSpPr>
        <xdr:cNvPr id="19" name="Rectángulo redondeado 18">
          <a:extLst>
            <a:ext uri="{FF2B5EF4-FFF2-40B4-BE49-F238E27FC236}">
              <a16:creationId xmlns:a16="http://schemas.microsoft.com/office/drawing/2014/main" id="{00000000-0008-0000-0000-000013000000}"/>
            </a:ext>
          </a:extLst>
        </xdr:cNvPr>
        <xdr:cNvSpPr/>
      </xdr:nvSpPr>
      <xdr:spPr>
        <a:xfrm>
          <a:off x="6235700" y="8991600"/>
          <a:ext cx="368300" cy="1358900"/>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749300</xdr:colOff>
      <xdr:row>43</xdr:row>
      <xdr:rowOff>25400</xdr:rowOff>
    </xdr:from>
    <xdr:to>
      <xdr:col>8</xdr:col>
      <xdr:colOff>25400</xdr:colOff>
      <xdr:row>45</xdr:row>
      <xdr:rowOff>88900</xdr:rowOff>
    </xdr:to>
    <xdr:sp macro="" textlink="">
      <xdr:nvSpPr>
        <xdr:cNvPr id="22" name="Elipse 21">
          <a:extLst>
            <a:ext uri="{FF2B5EF4-FFF2-40B4-BE49-F238E27FC236}">
              <a16:creationId xmlns:a16="http://schemas.microsoft.com/office/drawing/2014/main" id="{00000000-0008-0000-0000-000016000000}"/>
            </a:ext>
          </a:extLst>
        </xdr:cNvPr>
        <xdr:cNvSpPr/>
      </xdr:nvSpPr>
      <xdr:spPr>
        <a:xfrm>
          <a:off x="6121400" y="10236200"/>
          <a:ext cx="596900" cy="444500"/>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927100</xdr:colOff>
      <xdr:row>37</xdr:row>
      <xdr:rowOff>0</xdr:rowOff>
    </xdr:from>
    <xdr:to>
      <xdr:col>7</xdr:col>
      <xdr:colOff>1168400</xdr:colOff>
      <xdr:row>43</xdr:row>
      <xdr:rowOff>127000</xdr:rowOff>
    </xdr:to>
    <xdr:sp macro="" textlink="">
      <xdr:nvSpPr>
        <xdr:cNvPr id="23" name="Rectángulo redondeado 22">
          <a:extLst>
            <a:ext uri="{FF2B5EF4-FFF2-40B4-BE49-F238E27FC236}">
              <a16:creationId xmlns:a16="http://schemas.microsoft.com/office/drawing/2014/main" id="{00000000-0008-0000-0000-000017000000}"/>
            </a:ext>
          </a:extLst>
        </xdr:cNvPr>
        <xdr:cNvSpPr/>
      </xdr:nvSpPr>
      <xdr:spPr>
        <a:xfrm>
          <a:off x="6299200" y="9067800"/>
          <a:ext cx="241300" cy="1270000"/>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clientData/>
  </xdr:twoCellAnchor>
  <xdr:twoCellAnchor>
    <xdr:from>
      <xdr:col>7</xdr:col>
      <xdr:colOff>812800</xdr:colOff>
      <xdr:row>43</xdr:row>
      <xdr:rowOff>50800</xdr:rowOff>
    </xdr:from>
    <xdr:to>
      <xdr:col>7</xdr:col>
      <xdr:colOff>1270000</xdr:colOff>
      <xdr:row>45</xdr:row>
      <xdr:rowOff>0</xdr:rowOff>
    </xdr:to>
    <xdr:sp macro="" textlink="">
      <xdr:nvSpPr>
        <xdr:cNvPr id="24" name="Elipse 23">
          <a:extLst>
            <a:ext uri="{FF2B5EF4-FFF2-40B4-BE49-F238E27FC236}">
              <a16:creationId xmlns:a16="http://schemas.microsoft.com/office/drawing/2014/main" id="{00000000-0008-0000-0000-000018000000}"/>
            </a:ext>
          </a:extLst>
        </xdr:cNvPr>
        <xdr:cNvSpPr/>
      </xdr:nvSpPr>
      <xdr:spPr>
        <a:xfrm>
          <a:off x="6184900" y="10261600"/>
          <a:ext cx="457200" cy="33020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635000</xdr:colOff>
      <xdr:row>34</xdr:row>
      <xdr:rowOff>88900</xdr:rowOff>
    </xdr:from>
    <xdr:to>
      <xdr:col>8</xdr:col>
      <xdr:colOff>114300</xdr:colOff>
      <xdr:row>35</xdr:row>
      <xdr:rowOff>177800</xdr:rowOff>
    </xdr:to>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007100" y="8585200"/>
          <a:ext cx="800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clientData/>
  </xdr:twoCellAnchor>
  <xdr:twoCellAnchor>
    <xdr:from>
      <xdr:col>7</xdr:col>
      <xdr:colOff>203200</xdr:colOff>
      <xdr:row>36</xdr:row>
      <xdr:rowOff>134850</xdr:rowOff>
    </xdr:from>
    <xdr:to>
      <xdr:col>8</xdr:col>
      <xdr:colOff>139700</xdr:colOff>
      <xdr:row>44</xdr:row>
      <xdr:rowOff>139701</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292100</xdr:colOff>
      <xdr:row>45</xdr:row>
      <xdr:rowOff>25400</xdr:rowOff>
    </xdr:from>
    <xdr:to>
      <xdr:col>14</xdr:col>
      <xdr:colOff>406400</xdr:colOff>
      <xdr:row>47</xdr:row>
      <xdr:rowOff>0</xdr:rowOff>
    </xdr:to>
    <xdr:sp macro="" textlink="'CAL PA'!D20">
      <xdr:nvSpPr>
        <xdr:cNvPr id="10" name="CuadroTexto 9">
          <a:extLst>
            <a:ext uri="{FF2B5EF4-FFF2-40B4-BE49-F238E27FC236}">
              <a16:creationId xmlns:a16="http://schemas.microsoft.com/office/drawing/2014/main" id="{00000000-0008-0000-0000-00000A000000}"/>
            </a:ext>
          </a:extLst>
        </xdr:cNvPr>
        <xdr:cNvSpPr txBox="1"/>
      </xdr:nvSpPr>
      <xdr:spPr>
        <a:xfrm>
          <a:off x="13169900" y="10134600"/>
          <a:ext cx="939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BAECC181-026D-464B-BD0E-17DECA3474E6}" type="TxLink">
            <a:rPr lang="en-US" sz="1600" b="1" i="0" u="none" strike="noStrike">
              <a:solidFill>
                <a:srgbClr val="000000"/>
              </a:solidFill>
              <a:latin typeface="Calibri"/>
              <a:ea typeface="+mn-ea"/>
              <a:cs typeface="Calibri"/>
            </a:rPr>
            <a:pPr marL="0" indent="0"/>
            <a:t>#¡REF!</a:t>
          </a:fld>
          <a:endParaRPr lang="es-MX" sz="1600" b="1" i="0" u="none" strike="noStrike">
            <a:solidFill>
              <a:srgbClr val="000000"/>
            </a:solidFill>
            <a:latin typeface="Calibri"/>
            <a:ea typeface="+mn-ea"/>
            <a:cs typeface="Calibri"/>
          </a:endParaRPr>
        </a:p>
      </xdr:txBody>
    </xdr:sp>
    <xdr:clientData/>
  </xdr:twoCellAnchor>
  <xdr:twoCellAnchor>
    <xdr:from>
      <xdr:col>13</xdr:col>
      <xdr:colOff>254000</xdr:colOff>
      <xdr:row>34</xdr:row>
      <xdr:rowOff>63500</xdr:rowOff>
    </xdr:from>
    <xdr:to>
      <xdr:col>14</xdr:col>
      <xdr:colOff>228600</xdr:colOff>
      <xdr:row>36</xdr:row>
      <xdr:rowOff>12700</xdr:rowOff>
    </xdr:to>
    <xdr:sp macro="" textlink="">
      <xdr:nvSpPr>
        <xdr:cNvPr id="62" name="CuadroTexto 61">
          <a:extLst>
            <a:ext uri="{FF2B5EF4-FFF2-40B4-BE49-F238E27FC236}">
              <a16:creationId xmlns:a16="http://schemas.microsoft.com/office/drawing/2014/main" id="{00000000-0008-0000-0000-00003E000000}"/>
            </a:ext>
          </a:extLst>
        </xdr:cNvPr>
        <xdr:cNvSpPr txBox="1"/>
      </xdr:nvSpPr>
      <xdr:spPr>
        <a:xfrm>
          <a:off x="13131800" y="85598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clientData/>
  </xdr:twoCellAnchor>
  <xdr:twoCellAnchor>
    <xdr:from>
      <xdr:col>7</xdr:col>
      <xdr:colOff>723900</xdr:colOff>
      <xdr:row>45</xdr:row>
      <xdr:rowOff>180975</xdr:rowOff>
    </xdr:from>
    <xdr:to>
      <xdr:col>8</xdr:col>
      <xdr:colOff>352425</xdr:colOff>
      <xdr:row>48</xdr:row>
      <xdr:rowOff>9525</xdr:rowOff>
    </xdr:to>
    <xdr:sp macro="" textlink="'CAL PA'!D13">
      <xdr:nvSpPr>
        <xdr:cNvPr id="64" name="CuadroTexto 63">
          <a:extLst>
            <a:ext uri="{FF2B5EF4-FFF2-40B4-BE49-F238E27FC236}">
              <a16:creationId xmlns:a16="http://schemas.microsoft.com/office/drawing/2014/main" id="{00000000-0008-0000-0000-000040000000}"/>
            </a:ext>
            <a:ext uri="{147F2762-F138-4A5C-976F-8EAC2B608ADB}">
              <a16:predDERef xmlns:a16="http://schemas.microsoft.com/office/drawing/2014/main" pred="{E2833A8B-837D-2645-B5C8-2CE9B66EBD45}"/>
            </a:ext>
          </a:extLst>
        </xdr:cNvPr>
        <xdr:cNvSpPr txBox="1"/>
      </xdr:nvSpPr>
      <xdr:spPr>
        <a:xfrm>
          <a:off x="5915025" y="11649075"/>
          <a:ext cx="7810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7B4B167-DCA0-F54B-903C-9F700AD0AF49}" type="TxLink">
            <a:rPr lang="en-US" sz="1600" b="1" i="0" u="none" strike="noStrike">
              <a:solidFill>
                <a:srgbClr val="000000"/>
              </a:solidFill>
              <a:latin typeface="Calibri"/>
              <a:cs typeface="Calibri"/>
            </a:rPr>
            <a:pPr/>
            <a:t>#¡REF!</a:t>
          </a:fld>
          <a:endParaRPr lang="es-MX" sz="1600" b="1"/>
        </a:p>
      </xdr:txBody>
    </xdr:sp>
    <xdr:clientData/>
  </xdr:twoCellAnchor>
  <xdr:twoCellAnchor>
    <xdr:from>
      <xdr:col>13</xdr:col>
      <xdr:colOff>558800</xdr:colOff>
      <xdr:row>36</xdr:row>
      <xdr:rowOff>114158</xdr:rowOff>
    </xdr:from>
    <xdr:to>
      <xdr:col>13</xdr:col>
      <xdr:colOff>784832</xdr:colOff>
      <xdr:row>44</xdr:row>
      <xdr:rowOff>25400</xdr:rowOff>
    </xdr:to>
    <xdr:sp macro="" textlink="">
      <xdr:nvSpPr>
        <xdr:cNvPr id="66" name="Rectángulo redondeado 65">
          <a:extLst>
            <a:ext uri="{FF2B5EF4-FFF2-40B4-BE49-F238E27FC236}">
              <a16:creationId xmlns:a16="http://schemas.microsoft.com/office/drawing/2014/main" id="{00000000-0008-0000-0000-000042000000}"/>
            </a:ext>
          </a:extLst>
        </xdr:cNvPr>
        <xdr:cNvSpPr/>
      </xdr:nvSpPr>
      <xdr:spPr>
        <a:xfrm>
          <a:off x="14000822" y="9917416"/>
          <a:ext cx="226032" cy="1395287"/>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clientData/>
  </xdr:twoCellAnchor>
  <xdr:twoCellAnchor>
    <xdr:from>
      <xdr:col>13</xdr:col>
      <xdr:colOff>495300</xdr:colOff>
      <xdr:row>43</xdr:row>
      <xdr:rowOff>38100</xdr:rowOff>
    </xdr:from>
    <xdr:to>
      <xdr:col>14</xdr:col>
      <xdr:colOff>63500</xdr:colOff>
      <xdr:row>44</xdr:row>
      <xdr:rowOff>127000</xdr:rowOff>
    </xdr:to>
    <xdr:sp macro="" textlink="">
      <xdr:nvSpPr>
        <xdr:cNvPr id="56" name="Elipse 55">
          <a:extLst>
            <a:ext uri="{FF2B5EF4-FFF2-40B4-BE49-F238E27FC236}">
              <a16:creationId xmlns:a16="http://schemas.microsoft.com/office/drawing/2014/main" id="{00000000-0008-0000-0000-000038000000}"/>
            </a:ext>
          </a:extLst>
        </xdr:cNvPr>
        <xdr:cNvSpPr/>
      </xdr:nvSpPr>
      <xdr:spPr>
        <a:xfrm>
          <a:off x="13373100" y="10248900"/>
          <a:ext cx="393700" cy="27940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649269</xdr:colOff>
      <xdr:row>35</xdr:row>
      <xdr:rowOff>176087</xdr:rowOff>
    </xdr:from>
    <xdr:to>
      <xdr:col>14</xdr:col>
      <xdr:colOff>255569</xdr:colOff>
      <xdr:row>44</xdr:row>
      <xdr:rowOff>57079</xdr:rowOff>
    </xdr:to>
    <xdr:graphicFrame macro="">
      <xdr:nvGraphicFramePr>
        <xdr:cNvPr id="63" name="Gráfico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88901</xdr:colOff>
      <xdr:row>34</xdr:row>
      <xdr:rowOff>38100</xdr:rowOff>
    </xdr:from>
    <xdr:to>
      <xdr:col>15</xdr:col>
      <xdr:colOff>713485</xdr:colOff>
      <xdr:row>49</xdr:row>
      <xdr:rowOff>266700</xdr:rowOff>
    </xdr:to>
    <xdr:sp macro="" textlink="">
      <xdr:nvSpPr>
        <xdr:cNvPr id="180" name="Rectángulo redondeado 179">
          <a:extLst>
            <a:ext uri="{FF2B5EF4-FFF2-40B4-BE49-F238E27FC236}">
              <a16:creationId xmlns:a16="http://schemas.microsoft.com/office/drawing/2014/main" id="{00000000-0008-0000-0000-0000B4000000}"/>
            </a:ext>
          </a:extLst>
        </xdr:cNvPr>
        <xdr:cNvSpPr/>
      </xdr:nvSpPr>
      <xdr:spPr>
        <a:xfrm>
          <a:off x="8779126" y="9470347"/>
          <a:ext cx="7031662" cy="3011184"/>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533370</xdr:colOff>
      <xdr:row>19</xdr:row>
      <xdr:rowOff>45678</xdr:rowOff>
    </xdr:from>
    <xdr:to>
      <xdr:col>13</xdr:col>
      <xdr:colOff>758234</xdr:colOff>
      <xdr:row>20</xdr:row>
      <xdr:rowOff>58378</xdr:rowOff>
    </xdr:to>
    <xdr:sp macro="" textlink="">
      <xdr:nvSpPr>
        <xdr:cNvPr id="230" name="Triángulo 229">
          <a:extLst>
            <a:ext uri="{FF2B5EF4-FFF2-40B4-BE49-F238E27FC236}">
              <a16:creationId xmlns:a16="http://schemas.microsoft.com/office/drawing/2014/main" id="{00000000-0008-0000-0000-0000E6000000}"/>
            </a:ext>
          </a:extLst>
        </xdr:cNvPr>
        <xdr:cNvSpPr/>
      </xdr:nvSpPr>
      <xdr:spPr>
        <a:xfrm rot="10800000">
          <a:off x="14564575" y="6089654"/>
          <a:ext cx="224864" cy="119808"/>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487466</xdr:colOff>
      <xdr:row>16</xdr:row>
      <xdr:rowOff>0</xdr:rowOff>
    </xdr:from>
    <xdr:to>
      <xdr:col>14</xdr:col>
      <xdr:colOff>453634</xdr:colOff>
      <xdr:row>20</xdr:row>
      <xdr:rowOff>15302</xdr:rowOff>
    </xdr:to>
    <xdr:sp macro="" textlink="">
      <xdr:nvSpPr>
        <xdr:cNvPr id="231" name="CuadroTexto 230">
          <a:extLst>
            <a:ext uri="{FF2B5EF4-FFF2-40B4-BE49-F238E27FC236}">
              <a16:creationId xmlns:a16="http://schemas.microsoft.com/office/drawing/2014/main" id="{00000000-0008-0000-0000-0000E7000000}"/>
            </a:ext>
          </a:extLst>
        </xdr:cNvPr>
        <xdr:cNvSpPr txBox="1"/>
      </xdr:nvSpPr>
      <xdr:spPr>
        <a:xfrm>
          <a:off x="14518671" y="5814458"/>
          <a:ext cx="792433" cy="351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t>51,8%</a:t>
          </a:r>
        </a:p>
      </xdr:txBody>
    </xdr:sp>
    <xdr:clientData/>
  </xdr:twoCellAnchor>
  <xdr:twoCellAnchor>
    <xdr:from>
      <xdr:col>7</xdr:col>
      <xdr:colOff>876300</xdr:colOff>
      <xdr:row>80</xdr:row>
      <xdr:rowOff>114300</xdr:rowOff>
    </xdr:from>
    <xdr:to>
      <xdr:col>11</xdr:col>
      <xdr:colOff>138130</xdr:colOff>
      <xdr:row>90</xdr:row>
      <xdr:rowOff>111202</xdr:rowOff>
    </xdr:to>
    <xdr:grpSp>
      <xdr:nvGrpSpPr>
        <xdr:cNvPr id="371" name="Grupo 370">
          <a:extLst>
            <a:ext uri="{FF2B5EF4-FFF2-40B4-BE49-F238E27FC236}">
              <a16:creationId xmlns:a16="http://schemas.microsoft.com/office/drawing/2014/main" id="{00000000-0008-0000-0000-000073010000}"/>
            </a:ext>
          </a:extLst>
        </xdr:cNvPr>
        <xdr:cNvGrpSpPr/>
      </xdr:nvGrpSpPr>
      <xdr:grpSpPr>
        <a:xfrm>
          <a:off x="6718300" y="21120100"/>
          <a:ext cx="4354530" cy="2917902"/>
          <a:chOff x="6553206" y="20118940"/>
          <a:chExt cx="4667458" cy="2646167"/>
        </a:xfrm>
      </xdr:grpSpPr>
      <xdr:sp macro="" textlink="">
        <xdr:nvSpPr>
          <xdr:cNvPr id="112" name="CuadroTexto 111">
            <a:extLst>
              <a:ext uri="{FF2B5EF4-FFF2-40B4-BE49-F238E27FC236}">
                <a16:creationId xmlns:a16="http://schemas.microsoft.com/office/drawing/2014/main" id="{00000000-0008-0000-0000-000070000000}"/>
              </a:ext>
            </a:extLst>
          </xdr:cNvPr>
          <xdr:cNvSpPr txBox="1"/>
        </xdr:nvSpPr>
        <xdr:spPr>
          <a:xfrm>
            <a:off x="6553206" y="22051481"/>
            <a:ext cx="3051419" cy="312363"/>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400" b="1">
                <a:solidFill>
                  <a:srgbClr val="002060"/>
                </a:solidFill>
                <a:latin typeface="Century Gothic" panose="020B0502020202020204" pitchFamily="34" charset="0"/>
                <a:ea typeface="+mn-ea"/>
                <a:cs typeface="+mn-cs"/>
              </a:rPr>
              <a:t>PLANEACIÓN</a:t>
            </a:r>
          </a:p>
        </xdr:txBody>
      </xdr:sp>
      <xdr:sp macro="" textlink="">
        <xdr:nvSpPr>
          <xdr:cNvPr id="133" name="CuadroTexto 132">
            <a:extLst>
              <a:ext uri="{FF2B5EF4-FFF2-40B4-BE49-F238E27FC236}">
                <a16:creationId xmlns:a16="http://schemas.microsoft.com/office/drawing/2014/main" id="{00000000-0008-0000-0000-000085000000}"/>
              </a:ext>
            </a:extLst>
          </xdr:cNvPr>
          <xdr:cNvSpPr txBox="1"/>
        </xdr:nvSpPr>
        <xdr:spPr>
          <a:xfrm>
            <a:off x="7217310" y="22414644"/>
            <a:ext cx="1714215"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CAL2'!C95">
        <xdr:nvSpPr>
          <xdr:cNvPr id="186" name="CuadroTexto 185">
            <a:extLst>
              <a:ext uri="{FF2B5EF4-FFF2-40B4-BE49-F238E27FC236}">
                <a16:creationId xmlns:a16="http://schemas.microsoft.com/office/drawing/2014/main" id="{00000000-0008-0000-0000-0000BA000000}"/>
              </a:ext>
            </a:extLst>
          </xdr:cNvPr>
          <xdr:cNvSpPr txBox="1"/>
        </xdr:nvSpPr>
        <xdr:spPr>
          <a:xfrm>
            <a:off x="7438770" y="21634201"/>
            <a:ext cx="1187236" cy="408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3D8194E-EBFF-7048-83DE-F08A27D2A27E}" type="TxLink">
              <a:rPr lang="en-US" sz="1800" b="1" i="0" u="none" strike="noStrike">
                <a:solidFill>
                  <a:srgbClr val="000000"/>
                </a:solidFill>
                <a:latin typeface="Calibri"/>
                <a:cs typeface="Calibri"/>
              </a:rPr>
              <a:pPr algn="ctr"/>
              <a:t>#¡REF!</a:t>
            </a:fld>
            <a:endParaRPr lang="es-MX" sz="16600" b="1">
              <a:latin typeface="Century Gothic" panose="020B0502020202020204" pitchFamily="34" charset="0"/>
            </a:endParaRPr>
          </a:p>
        </xdr:txBody>
      </xdr:sp>
      <xdr:sp macro="" textlink="">
        <xdr:nvSpPr>
          <xdr:cNvPr id="256" name="Elipse 255">
            <a:extLst>
              <a:ext uri="{FF2B5EF4-FFF2-40B4-BE49-F238E27FC236}">
                <a16:creationId xmlns:a16="http://schemas.microsoft.com/office/drawing/2014/main" id="{00000000-0008-0000-0000-000000010000}"/>
              </a:ext>
            </a:extLst>
          </xdr:cNvPr>
          <xdr:cNvSpPr/>
        </xdr:nvSpPr>
        <xdr:spPr>
          <a:xfrm>
            <a:off x="10528443" y="21541055"/>
            <a:ext cx="469900" cy="374782"/>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7" name="Rectángulo redondeado 256">
            <a:extLst>
              <a:ext uri="{FF2B5EF4-FFF2-40B4-BE49-F238E27FC236}">
                <a16:creationId xmlns:a16="http://schemas.microsoft.com/office/drawing/2014/main" id="{00000000-0008-0000-0000-000001010000}"/>
              </a:ext>
            </a:extLst>
          </xdr:cNvPr>
          <xdr:cNvSpPr/>
        </xdr:nvSpPr>
        <xdr:spPr>
          <a:xfrm>
            <a:off x="10630044" y="20571453"/>
            <a:ext cx="274139" cy="1114701"/>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0" name="CuadroTexto 259">
            <a:extLst>
              <a:ext uri="{FF2B5EF4-FFF2-40B4-BE49-F238E27FC236}">
                <a16:creationId xmlns:a16="http://schemas.microsoft.com/office/drawing/2014/main" id="{00000000-0008-0000-0000-000004010000}"/>
              </a:ext>
            </a:extLst>
          </xdr:cNvPr>
          <xdr:cNvSpPr txBox="1"/>
        </xdr:nvSpPr>
        <xdr:spPr>
          <a:xfrm>
            <a:off x="10350643" y="20118940"/>
            <a:ext cx="80010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sp macro="" textlink="'CAL2'!D94">
        <xdr:nvSpPr>
          <xdr:cNvPr id="261" name="CuadroTexto 260">
            <a:extLst>
              <a:ext uri="{FF2B5EF4-FFF2-40B4-BE49-F238E27FC236}">
                <a16:creationId xmlns:a16="http://schemas.microsoft.com/office/drawing/2014/main" id="{00000000-0008-0000-0000-000005010000}"/>
              </a:ext>
            </a:extLst>
          </xdr:cNvPr>
          <xdr:cNvSpPr txBox="1"/>
        </xdr:nvSpPr>
        <xdr:spPr>
          <a:xfrm>
            <a:off x="10357064" y="22080020"/>
            <a:ext cx="863600"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D95202CB-89F7-7949-8F28-2AAFFF61B9E1}" type="TxLink">
              <a:rPr lang="en-US" sz="1800" b="1" i="0" u="none" strike="noStrike">
                <a:solidFill>
                  <a:srgbClr val="000000"/>
                </a:solidFill>
                <a:latin typeface="Calibri"/>
                <a:ea typeface="+mn-ea"/>
                <a:cs typeface="Calibri"/>
              </a:rPr>
              <a:pPr marL="0" indent="0"/>
              <a:t>#¡REF!</a:t>
            </a:fld>
            <a:endParaRPr lang="en-US" sz="4000" b="1" i="0" u="none" strike="noStrike">
              <a:solidFill>
                <a:srgbClr val="000000"/>
              </a:solidFill>
              <a:latin typeface="Calibri"/>
              <a:ea typeface="+mn-ea"/>
              <a:cs typeface="Calibri"/>
            </a:endParaRPr>
          </a:p>
        </xdr:txBody>
      </xdr:sp>
      <xdr:sp macro="" textlink="">
        <xdr:nvSpPr>
          <xdr:cNvPr id="264" name="Rectángulo redondeado 263">
            <a:extLst>
              <a:ext uri="{FF2B5EF4-FFF2-40B4-BE49-F238E27FC236}">
                <a16:creationId xmlns:a16="http://schemas.microsoft.com/office/drawing/2014/main" id="{00000000-0008-0000-0000-000008010000}"/>
              </a:ext>
            </a:extLst>
          </xdr:cNvPr>
          <xdr:cNvSpPr/>
        </xdr:nvSpPr>
        <xdr:spPr>
          <a:xfrm>
            <a:off x="10706243" y="20648712"/>
            <a:ext cx="172495" cy="1049065"/>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58" name="Elipse 257">
            <a:extLst>
              <a:ext uri="{FF2B5EF4-FFF2-40B4-BE49-F238E27FC236}">
                <a16:creationId xmlns:a16="http://schemas.microsoft.com/office/drawing/2014/main" id="{00000000-0008-0000-0000-000002010000}"/>
              </a:ext>
            </a:extLst>
          </xdr:cNvPr>
          <xdr:cNvSpPr/>
        </xdr:nvSpPr>
        <xdr:spPr>
          <a:xfrm>
            <a:off x="10622052" y="21577586"/>
            <a:ext cx="355600" cy="261563"/>
          </a:xfrm>
          <a:prstGeom prst="ellipse">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aphicFrame macro="">
        <xdr:nvGraphicFramePr>
          <xdr:cNvPr id="259" name="Gráfico 258">
            <a:extLst>
              <a:ext uri="{FF2B5EF4-FFF2-40B4-BE49-F238E27FC236}">
                <a16:creationId xmlns:a16="http://schemas.microsoft.com/office/drawing/2014/main" id="{00000000-0008-0000-0000-000003010000}"/>
              </a:ext>
            </a:extLst>
          </xdr:cNvPr>
          <xdr:cNvGraphicFramePr>
            <a:graphicFrameLocks/>
          </xdr:cNvGraphicFramePr>
        </xdr:nvGraphicFramePr>
        <xdr:xfrm>
          <a:off x="10075201" y="20590748"/>
          <a:ext cx="921830" cy="1338945"/>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277" name="Rectángulo redondeado 276">
            <a:extLst>
              <a:ext uri="{FF2B5EF4-FFF2-40B4-BE49-F238E27FC236}">
                <a16:creationId xmlns:a16="http://schemas.microsoft.com/office/drawing/2014/main" id="{00000000-0008-0000-0000-000015010000}"/>
              </a:ext>
            </a:extLst>
          </xdr:cNvPr>
          <xdr:cNvSpPr/>
        </xdr:nvSpPr>
        <xdr:spPr>
          <a:xfrm>
            <a:off x="8842625" y="22401944"/>
            <a:ext cx="67310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2</a:t>
            </a:r>
          </a:p>
        </xdr:txBody>
      </xdr:sp>
    </xdr:grpSp>
    <xdr:clientData/>
  </xdr:twoCellAnchor>
  <xdr:twoCellAnchor>
    <xdr:from>
      <xdr:col>3</xdr:col>
      <xdr:colOff>557866</xdr:colOff>
      <xdr:row>68</xdr:row>
      <xdr:rowOff>268255</xdr:rowOff>
    </xdr:from>
    <xdr:to>
      <xdr:col>8</xdr:col>
      <xdr:colOff>470931</xdr:colOff>
      <xdr:row>79</xdr:row>
      <xdr:rowOff>297228</xdr:rowOff>
    </xdr:to>
    <xdr:grpSp>
      <xdr:nvGrpSpPr>
        <xdr:cNvPr id="336" name="Grupo 335">
          <a:extLst>
            <a:ext uri="{FF2B5EF4-FFF2-40B4-BE49-F238E27FC236}">
              <a16:creationId xmlns:a16="http://schemas.microsoft.com/office/drawing/2014/main" id="{00000000-0008-0000-0000-000050010000}"/>
            </a:ext>
            <a:ext uri="{147F2762-F138-4A5C-976F-8EAC2B608ADB}">
              <a16:predDERef xmlns:a16="http://schemas.microsoft.com/office/drawing/2014/main" pred="{95CF33F1-8CA9-1042-E252-3430EFC1C15C}"/>
            </a:ext>
          </a:extLst>
        </xdr:cNvPr>
        <xdr:cNvGrpSpPr/>
      </xdr:nvGrpSpPr>
      <xdr:grpSpPr>
        <a:xfrm>
          <a:off x="2272366" y="17768855"/>
          <a:ext cx="5285165" cy="3242073"/>
          <a:chOff x="2002448" y="16249717"/>
          <a:chExt cx="4789123" cy="2951273"/>
        </a:xfrm>
      </xdr:grpSpPr>
      <xdr:sp macro="" textlink="">
        <xdr:nvSpPr>
          <xdr:cNvPr id="229" name="CuadroTexto 228">
            <a:extLst>
              <a:ext uri="{FF2B5EF4-FFF2-40B4-BE49-F238E27FC236}">
                <a16:creationId xmlns:a16="http://schemas.microsoft.com/office/drawing/2014/main" id="{00000000-0008-0000-0000-0000E5000000}"/>
              </a:ext>
            </a:extLst>
          </xdr:cNvPr>
          <xdr:cNvSpPr txBox="1"/>
        </xdr:nvSpPr>
        <xdr:spPr>
          <a:xfrm>
            <a:off x="5843557" y="16249717"/>
            <a:ext cx="793536"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grpSp>
        <xdr:nvGrpSpPr>
          <xdr:cNvPr id="335" name="Grupo 334">
            <a:extLst>
              <a:ext uri="{FF2B5EF4-FFF2-40B4-BE49-F238E27FC236}">
                <a16:creationId xmlns:a16="http://schemas.microsoft.com/office/drawing/2014/main" id="{00000000-0008-0000-0000-00004F010000}"/>
              </a:ext>
            </a:extLst>
          </xdr:cNvPr>
          <xdr:cNvGrpSpPr/>
        </xdr:nvGrpSpPr>
        <xdr:grpSpPr>
          <a:xfrm>
            <a:off x="2002448" y="16575441"/>
            <a:ext cx="4789123" cy="2625549"/>
            <a:chOff x="1973907" y="16689598"/>
            <a:chExt cx="4789123" cy="2625549"/>
          </a:xfrm>
        </xdr:grpSpPr>
        <xdr:grpSp>
          <xdr:nvGrpSpPr>
            <xdr:cNvPr id="334" name="Grupo 333">
              <a:extLst>
                <a:ext uri="{FF2B5EF4-FFF2-40B4-BE49-F238E27FC236}">
                  <a16:creationId xmlns:a16="http://schemas.microsoft.com/office/drawing/2014/main" id="{00000000-0008-0000-0000-00004E010000}"/>
                </a:ext>
              </a:extLst>
            </xdr:cNvPr>
            <xdr:cNvGrpSpPr/>
          </xdr:nvGrpSpPr>
          <xdr:grpSpPr>
            <a:xfrm>
              <a:off x="1973907" y="18219824"/>
              <a:ext cx="3065887" cy="1095323"/>
              <a:chOff x="2459075" y="18333981"/>
              <a:chExt cx="3065887" cy="1095323"/>
            </a:xfrm>
          </xdr:grpSpPr>
          <xdr:sp macro="" textlink="">
            <xdr:nvSpPr>
              <xdr:cNvPr id="211" name="CuadroTexto 210">
                <a:extLst>
                  <a:ext uri="{FF2B5EF4-FFF2-40B4-BE49-F238E27FC236}">
                    <a16:creationId xmlns:a16="http://schemas.microsoft.com/office/drawing/2014/main" id="{00000000-0008-0000-0000-0000D3000000}"/>
                  </a:ext>
                </a:extLst>
              </xdr:cNvPr>
              <xdr:cNvSpPr txBox="1"/>
            </xdr:nvSpPr>
            <xdr:spPr>
              <a:xfrm>
                <a:off x="2459075" y="18333981"/>
                <a:ext cx="3065887" cy="516244"/>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GESTIÓN </a:t>
                </a:r>
                <a:r>
                  <a:rPr lang="es-MX" sz="1400" b="1" baseline="0">
                    <a:solidFill>
                      <a:srgbClr val="002060"/>
                    </a:solidFill>
                    <a:latin typeface="Century Gothic" panose="020B0502020202020204" pitchFamily="34" charset="0"/>
                  </a:rPr>
                  <a:t>DEL </a:t>
                </a:r>
                <a:r>
                  <a:rPr lang="es-MX" sz="1400" b="1">
                    <a:solidFill>
                      <a:srgbClr val="002060"/>
                    </a:solidFill>
                    <a:latin typeface="Century Gothic" panose="020B0502020202020204" pitchFamily="34" charset="0"/>
                  </a:rPr>
                  <a:t>CONOCIMIENTO</a:t>
                </a:r>
                <a:r>
                  <a:rPr lang="es-MX" sz="1400" b="1" baseline="0">
                    <a:solidFill>
                      <a:srgbClr val="002060"/>
                    </a:solidFill>
                    <a:latin typeface="Century Gothic" panose="020B0502020202020204" pitchFamily="34" charset="0"/>
                  </a:rPr>
                  <a:t> Y LA INNOVACIÓN</a:t>
                </a:r>
                <a:endParaRPr lang="es-MX" sz="1400" b="1">
                  <a:solidFill>
                    <a:srgbClr val="002060"/>
                  </a:solidFill>
                  <a:latin typeface="Century Gothic" panose="020B0502020202020204" pitchFamily="34" charset="0"/>
                </a:endParaRPr>
              </a:p>
            </xdr:txBody>
          </xdr:sp>
          <xdr:sp macro="" textlink="">
            <xdr:nvSpPr>
              <xdr:cNvPr id="219" name="CuadroTexto 218">
                <a:extLst>
                  <a:ext uri="{FF2B5EF4-FFF2-40B4-BE49-F238E27FC236}">
                    <a16:creationId xmlns:a16="http://schemas.microsoft.com/office/drawing/2014/main" id="{00000000-0008-0000-0000-0000DB000000}"/>
                  </a:ext>
                </a:extLst>
              </xdr:cNvPr>
              <xdr:cNvSpPr txBox="1"/>
            </xdr:nvSpPr>
            <xdr:spPr>
              <a:xfrm>
                <a:off x="3280532" y="19009697"/>
                <a:ext cx="1703908" cy="41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REF!">
            <xdr:nvSpPr>
              <xdr:cNvPr id="220" name="Rectángulo redondeado 219">
                <a:extLst>
                  <a:ext uri="{FF2B5EF4-FFF2-40B4-BE49-F238E27FC236}">
                    <a16:creationId xmlns:a16="http://schemas.microsoft.com/office/drawing/2014/main" id="{00000000-0008-0000-0000-0000DC000000}"/>
                  </a:ext>
                </a:extLst>
              </xdr:cNvPr>
              <xdr:cNvSpPr/>
            </xdr:nvSpPr>
            <xdr:spPr>
              <a:xfrm>
                <a:off x="4834863" y="18937222"/>
                <a:ext cx="626533" cy="3250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3D04580F-281E-0C45-A6C6-066FFCD4534D}" type="TxLink">
                  <a:rPr lang="en-US" sz="1600" b="1" i="0" u="none" strike="noStrike">
                    <a:solidFill>
                      <a:srgbClr val="000000"/>
                    </a:solidFill>
                    <a:latin typeface="Calibri"/>
                    <a:cs typeface="Calibri"/>
                  </a:rPr>
                  <a:pPr algn="ctr"/>
                  <a:t> 1 </a:t>
                </a:fld>
                <a:endParaRPr lang="es-MX" sz="1600" b="1"/>
              </a:p>
            </xdr:txBody>
          </xdr:sp>
        </xdr:grpSp>
        <xdr:grpSp>
          <xdr:nvGrpSpPr>
            <xdr:cNvPr id="250" name="Grupo 249">
              <a:extLst>
                <a:ext uri="{FF2B5EF4-FFF2-40B4-BE49-F238E27FC236}">
                  <a16:creationId xmlns:a16="http://schemas.microsoft.com/office/drawing/2014/main" id="{00000000-0008-0000-0000-0000FA000000}"/>
                </a:ext>
              </a:extLst>
            </xdr:cNvPr>
            <xdr:cNvGrpSpPr/>
          </xdr:nvGrpSpPr>
          <xdr:grpSpPr>
            <a:xfrm>
              <a:off x="5910566" y="16732719"/>
              <a:ext cx="852464" cy="1720958"/>
              <a:chOff x="9389200" y="15145810"/>
              <a:chExt cx="863600" cy="1783762"/>
            </a:xfrm>
          </xdr:grpSpPr>
          <xdr:sp macro="" textlink="">
            <xdr:nvSpPr>
              <xdr:cNvPr id="225" name="Elipse 224">
                <a:extLst>
                  <a:ext uri="{FF2B5EF4-FFF2-40B4-BE49-F238E27FC236}">
                    <a16:creationId xmlns:a16="http://schemas.microsoft.com/office/drawing/2014/main" id="{00000000-0008-0000-0000-0000E1000000}"/>
                  </a:ext>
                </a:extLst>
              </xdr:cNvPr>
              <xdr:cNvSpPr/>
            </xdr:nvSpPr>
            <xdr:spPr>
              <a:xfrm>
                <a:off x="9470588" y="16170975"/>
                <a:ext cx="469900" cy="336979"/>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2" name="Rectángulo redondeado 221">
                <a:extLst>
                  <a:ext uri="{FF2B5EF4-FFF2-40B4-BE49-F238E27FC236}">
                    <a16:creationId xmlns:a16="http://schemas.microsoft.com/office/drawing/2014/main" id="{00000000-0008-0000-0000-0000DE000000}"/>
                  </a:ext>
                </a:extLst>
              </xdr:cNvPr>
              <xdr:cNvSpPr/>
            </xdr:nvSpPr>
            <xdr:spPr>
              <a:xfrm>
                <a:off x="9572428" y="15145810"/>
                <a:ext cx="289938" cy="1252314"/>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3" name="Rectángulo redondeado 222">
                <a:extLst>
                  <a:ext uri="{FF2B5EF4-FFF2-40B4-BE49-F238E27FC236}">
                    <a16:creationId xmlns:a16="http://schemas.microsoft.com/office/drawing/2014/main" id="{00000000-0008-0000-0000-0000DF000000}"/>
                  </a:ext>
                </a:extLst>
              </xdr:cNvPr>
              <xdr:cNvSpPr/>
            </xdr:nvSpPr>
            <xdr:spPr>
              <a:xfrm>
                <a:off x="9610790" y="15241706"/>
                <a:ext cx="169964" cy="1156692"/>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24" name="Elipse 223">
                <a:extLst>
                  <a:ext uri="{FF2B5EF4-FFF2-40B4-BE49-F238E27FC236}">
                    <a16:creationId xmlns:a16="http://schemas.microsoft.com/office/drawing/2014/main" id="{00000000-0008-0000-0000-0000E0000000}"/>
                  </a:ext>
                </a:extLst>
              </xdr:cNvPr>
              <xdr:cNvSpPr/>
            </xdr:nvSpPr>
            <xdr:spPr>
              <a:xfrm>
                <a:off x="9508578" y="16169767"/>
                <a:ext cx="355600" cy="272345"/>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CAL2'!$D$66">
            <xdr:nvSpPr>
              <xdr:cNvPr id="226" name="CuadroTexto 225">
                <a:extLst>
                  <a:ext uri="{FF2B5EF4-FFF2-40B4-BE49-F238E27FC236}">
                    <a16:creationId xmlns:a16="http://schemas.microsoft.com/office/drawing/2014/main" id="{00000000-0008-0000-0000-0000E2000000}"/>
                  </a:ext>
                </a:extLst>
              </xdr:cNvPr>
              <xdr:cNvSpPr txBox="1"/>
            </xdr:nvSpPr>
            <xdr:spPr>
              <a:xfrm>
                <a:off x="9389200" y="16581028"/>
                <a:ext cx="863600" cy="34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C26C635F-4E8E-174C-9664-AB7E6FE90BDC}" type="TxLink">
                  <a:rPr lang="en-US" sz="1600" b="1" i="0" u="none" strike="noStrike">
                    <a:solidFill>
                      <a:srgbClr val="000000"/>
                    </a:solidFill>
                    <a:latin typeface="Calibri"/>
                    <a:ea typeface="+mn-ea"/>
                    <a:cs typeface="Calibri"/>
                  </a:rPr>
                  <a:pPr marL="0" indent="0"/>
                  <a:t>#¡REF!</a:t>
                </a:fld>
                <a:endParaRPr lang="en-US" sz="2400" b="1" i="0" u="none" strike="noStrike">
                  <a:solidFill>
                    <a:srgbClr val="000000"/>
                  </a:solidFill>
                  <a:latin typeface="Calibri"/>
                  <a:ea typeface="+mn-ea"/>
                  <a:cs typeface="Calibri"/>
                </a:endParaRPr>
              </a:p>
            </xdr:txBody>
          </xdr:sp>
        </xdr:grpSp>
        <xdr:graphicFrame macro="">
          <xdr:nvGraphicFramePr>
            <xdr:cNvPr id="221" name="Gráfico 220">
              <a:extLst>
                <a:ext uri="{FF2B5EF4-FFF2-40B4-BE49-F238E27FC236}">
                  <a16:creationId xmlns:a16="http://schemas.microsoft.com/office/drawing/2014/main" id="{00000000-0008-0000-0000-0000DD000000}"/>
                </a:ext>
              </a:extLst>
            </xdr:cNvPr>
            <xdr:cNvGraphicFramePr>
              <a:graphicFrameLocks/>
            </xdr:cNvGraphicFramePr>
          </xdr:nvGraphicFramePr>
          <xdr:xfrm>
            <a:off x="5541540" y="16689598"/>
            <a:ext cx="948758" cy="1460215"/>
          </xdr:xfrm>
          <a:graphic>
            <a:graphicData uri="http://schemas.openxmlformats.org/drawingml/2006/chart">
              <c:chart xmlns:c="http://schemas.openxmlformats.org/drawingml/2006/chart" xmlns:r="http://schemas.openxmlformats.org/officeDocument/2006/relationships" r:id="rId14"/>
            </a:graphicData>
          </a:graphic>
        </xdr:graphicFrame>
      </xdr:grpSp>
    </xdr:grpSp>
    <xdr:clientData/>
  </xdr:twoCellAnchor>
  <xdr:twoCellAnchor>
    <xdr:from>
      <xdr:col>9</xdr:col>
      <xdr:colOff>819572</xdr:colOff>
      <xdr:row>56</xdr:row>
      <xdr:rowOff>185280</xdr:rowOff>
    </xdr:from>
    <xdr:to>
      <xdr:col>14</xdr:col>
      <xdr:colOff>371011</xdr:colOff>
      <xdr:row>67</xdr:row>
      <xdr:rowOff>218610</xdr:rowOff>
    </xdr:to>
    <xdr:grpSp>
      <xdr:nvGrpSpPr>
        <xdr:cNvPr id="328" name="Grupo 327">
          <a:extLst>
            <a:ext uri="{FF2B5EF4-FFF2-40B4-BE49-F238E27FC236}">
              <a16:creationId xmlns:a16="http://schemas.microsoft.com/office/drawing/2014/main" id="{00000000-0008-0000-0000-000048010000}"/>
            </a:ext>
          </a:extLst>
        </xdr:cNvPr>
        <xdr:cNvGrpSpPr/>
      </xdr:nvGrpSpPr>
      <xdr:grpSpPr>
        <a:xfrm>
          <a:off x="9265072" y="14561680"/>
          <a:ext cx="5139439" cy="2865430"/>
          <a:chOff x="7931281" y="13950336"/>
          <a:chExt cx="4382353" cy="2402414"/>
        </a:xfrm>
      </xdr:grpSpPr>
      <xdr:grpSp>
        <xdr:nvGrpSpPr>
          <xdr:cNvPr id="327" name="Grupo 326">
            <a:extLst>
              <a:ext uri="{FF2B5EF4-FFF2-40B4-BE49-F238E27FC236}">
                <a16:creationId xmlns:a16="http://schemas.microsoft.com/office/drawing/2014/main" id="{00000000-0008-0000-0000-000047010000}"/>
              </a:ext>
            </a:extLst>
          </xdr:cNvPr>
          <xdr:cNvGrpSpPr/>
        </xdr:nvGrpSpPr>
        <xdr:grpSpPr>
          <a:xfrm>
            <a:off x="7931281" y="13950336"/>
            <a:ext cx="4382353" cy="2402414"/>
            <a:chOff x="8629781" y="13963036"/>
            <a:chExt cx="4382353" cy="2402414"/>
          </a:xfrm>
        </xdr:grpSpPr>
        <xdr:grpSp>
          <xdr:nvGrpSpPr>
            <xdr:cNvPr id="326" name="Grupo 325">
              <a:extLst>
                <a:ext uri="{FF2B5EF4-FFF2-40B4-BE49-F238E27FC236}">
                  <a16:creationId xmlns:a16="http://schemas.microsoft.com/office/drawing/2014/main" id="{00000000-0008-0000-0000-000046010000}"/>
                </a:ext>
              </a:extLst>
            </xdr:cNvPr>
            <xdr:cNvGrpSpPr/>
          </xdr:nvGrpSpPr>
          <xdr:grpSpPr>
            <a:xfrm>
              <a:off x="8629781" y="15493998"/>
              <a:ext cx="2800219" cy="871452"/>
              <a:chOff x="6661281" y="15278098"/>
              <a:chExt cx="2800219" cy="871452"/>
            </a:xfrm>
          </xdr:grpSpPr>
          <xdr:grpSp>
            <xdr:nvGrpSpPr>
              <xdr:cNvPr id="325" name="Grupo 324">
                <a:extLst>
                  <a:ext uri="{FF2B5EF4-FFF2-40B4-BE49-F238E27FC236}">
                    <a16:creationId xmlns:a16="http://schemas.microsoft.com/office/drawing/2014/main" id="{00000000-0008-0000-0000-000045010000}"/>
                  </a:ext>
                </a:extLst>
              </xdr:cNvPr>
              <xdr:cNvGrpSpPr/>
            </xdr:nvGrpSpPr>
            <xdr:grpSpPr>
              <a:xfrm>
                <a:off x="6661281" y="15278098"/>
                <a:ext cx="2800219" cy="871452"/>
                <a:chOff x="6686681" y="15354298"/>
                <a:chExt cx="2800219" cy="871452"/>
              </a:xfrm>
            </xdr:grpSpPr>
            <xdr:sp macro="" textlink="">
              <xdr:nvSpPr>
                <xdr:cNvPr id="172" name="CuadroTexto 171">
                  <a:extLst>
                    <a:ext uri="{FF2B5EF4-FFF2-40B4-BE49-F238E27FC236}">
                      <a16:creationId xmlns:a16="http://schemas.microsoft.com/office/drawing/2014/main" id="{00000000-0008-0000-0000-0000AC000000}"/>
                    </a:ext>
                  </a:extLst>
                </xdr:cNvPr>
                <xdr:cNvSpPr txBox="1"/>
              </xdr:nvSpPr>
              <xdr:spPr>
                <a:xfrm>
                  <a:off x="6686681" y="15354298"/>
                  <a:ext cx="2800219" cy="482601"/>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SUBDIRECCIÓN DE VIGILANCiA</a:t>
                  </a:r>
                  <a:r>
                    <a:rPr lang="es-MX" sz="1400" b="1" baseline="0">
                      <a:solidFill>
                        <a:srgbClr val="002060"/>
                      </a:solidFill>
                      <a:latin typeface="Century Gothic" panose="020B0502020202020204" pitchFamily="34" charset="0"/>
                    </a:rPr>
                    <a:t> Y CONTROL</a:t>
                  </a:r>
                  <a:endParaRPr lang="es-MX" sz="1400" b="1">
                    <a:solidFill>
                      <a:srgbClr val="002060"/>
                    </a:solidFill>
                    <a:latin typeface="Century Gothic" panose="020B0502020202020204" pitchFamily="34" charset="0"/>
                  </a:endParaRPr>
                </a:p>
              </xdr:txBody>
            </xdr:sp>
            <xdr:sp macro="" textlink="">
              <xdr:nvSpPr>
                <xdr:cNvPr id="183" name="CuadroTexto 182">
                  <a:extLst>
                    <a:ext uri="{FF2B5EF4-FFF2-40B4-BE49-F238E27FC236}">
                      <a16:creationId xmlns:a16="http://schemas.microsoft.com/office/drawing/2014/main" id="{00000000-0008-0000-0000-0000B7000000}"/>
                    </a:ext>
                  </a:extLst>
                </xdr:cNvPr>
                <xdr:cNvSpPr txBox="1"/>
              </xdr:nvSpPr>
              <xdr:spPr>
                <a:xfrm>
                  <a:off x="7127204" y="15908250"/>
                  <a:ext cx="17018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grpSp>
          <xdr:sp macro="" textlink="#REF!">
            <xdr:nvSpPr>
              <xdr:cNvPr id="190" name="Rectángulo redondeado 189">
                <a:extLst>
                  <a:ext uri="{FF2B5EF4-FFF2-40B4-BE49-F238E27FC236}">
                    <a16:creationId xmlns:a16="http://schemas.microsoft.com/office/drawing/2014/main" id="{00000000-0008-0000-0000-0000BE000000}"/>
                  </a:ext>
                </a:extLst>
              </xdr:cNvPr>
              <xdr:cNvSpPr/>
            </xdr:nvSpPr>
            <xdr:spPr>
              <a:xfrm>
                <a:off x="8630311" y="15812470"/>
                <a:ext cx="622300" cy="330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95F3508-9628-D84A-8757-6C93ACB68B38}" type="TxLink">
                  <a:rPr lang="en-US" sz="1400" b="1" i="0" u="none" strike="noStrike">
                    <a:solidFill>
                      <a:srgbClr val="000000"/>
                    </a:solidFill>
                    <a:latin typeface="Century Gothic"/>
                  </a:rPr>
                  <a:pPr algn="ctr"/>
                  <a:t>12</a:t>
                </a:fld>
                <a:endParaRPr lang="es-MX" sz="1400" b="1"/>
              </a:p>
            </xdr:txBody>
          </xdr:sp>
        </xdr:grpSp>
        <xdr:grpSp>
          <xdr:nvGrpSpPr>
            <xdr:cNvPr id="323" name="Grupo 322">
              <a:extLst>
                <a:ext uri="{FF2B5EF4-FFF2-40B4-BE49-F238E27FC236}">
                  <a16:creationId xmlns:a16="http://schemas.microsoft.com/office/drawing/2014/main" id="{00000000-0008-0000-0000-000043010000}"/>
                </a:ext>
              </a:extLst>
            </xdr:cNvPr>
            <xdr:cNvGrpSpPr/>
          </xdr:nvGrpSpPr>
          <xdr:grpSpPr>
            <a:xfrm>
              <a:off x="12149885" y="13963036"/>
              <a:ext cx="862249" cy="2052369"/>
              <a:chOff x="11757479" y="14008459"/>
              <a:chExt cx="863600" cy="2093945"/>
            </a:xfrm>
          </xdr:grpSpPr>
          <xdr:grpSp>
            <xdr:nvGrpSpPr>
              <xdr:cNvPr id="321" name="Grupo 320">
                <a:extLst>
                  <a:ext uri="{FF2B5EF4-FFF2-40B4-BE49-F238E27FC236}">
                    <a16:creationId xmlns:a16="http://schemas.microsoft.com/office/drawing/2014/main" id="{00000000-0008-0000-0000-000041010000}"/>
                  </a:ext>
                </a:extLst>
              </xdr:cNvPr>
              <xdr:cNvGrpSpPr/>
            </xdr:nvGrpSpPr>
            <xdr:grpSpPr>
              <a:xfrm>
                <a:off x="11792688" y="14008459"/>
                <a:ext cx="800100" cy="1673923"/>
                <a:chOff x="10141689" y="13923792"/>
                <a:chExt cx="800100" cy="1673923"/>
              </a:xfrm>
            </xdr:grpSpPr>
            <xdr:sp macro="" textlink="">
              <xdr:nvSpPr>
                <xdr:cNvPr id="175" name="Rectángulo redondeado 174">
                  <a:extLst>
                    <a:ext uri="{FF2B5EF4-FFF2-40B4-BE49-F238E27FC236}">
                      <a16:creationId xmlns:a16="http://schemas.microsoft.com/office/drawing/2014/main" id="{00000000-0008-0000-0000-0000AF000000}"/>
                    </a:ext>
                  </a:extLst>
                </xdr:cNvPr>
                <xdr:cNvSpPr/>
              </xdr:nvSpPr>
              <xdr:spPr>
                <a:xfrm>
                  <a:off x="10394725" y="14234167"/>
                  <a:ext cx="294331" cy="1158373"/>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6" name="Elipse 175">
                  <a:extLst>
                    <a:ext uri="{FF2B5EF4-FFF2-40B4-BE49-F238E27FC236}">
                      <a16:creationId xmlns:a16="http://schemas.microsoft.com/office/drawing/2014/main" id="{00000000-0008-0000-0000-0000B0000000}"/>
                    </a:ext>
                  </a:extLst>
                </xdr:cNvPr>
                <xdr:cNvSpPr/>
              </xdr:nvSpPr>
              <xdr:spPr>
                <a:xfrm>
                  <a:off x="10318526" y="15222030"/>
                  <a:ext cx="469900" cy="375685"/>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5" name="CuadroTexto 184">
                  <a:extLst>
                    <a:ext uri="{FF2B5EF4-FFF2-40B4-BE49-F238E27FC236}">
                      <a16:creationId xmlns:a16="http://schemas.microsoft.com/office/drawing/2014/main" id="{00000000-0008-0000-0000-0000B9000000}"/>
                    </a:ext>
                  </a:extLst>
                </xdr:cNvPr>
                <xdr:cNvSpPr txBox="1"/>
              </xdr:nvSpPr>
              <xdr:spPr>
                <a:xfrm>
                  <a:off x="10141689" y="13923792"/>
                  <a:ext cx="800100" cy="28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grpSp>
          <xdr:sp macro="" textlink="">
            <xdr:nvSpPr>
              <xdr:cNvPr id="177" name="Rectángulo redondeado 176">
                <a:extLst>
                  <a:ext uri="{FF2B5EF4-FFF2-40B4-BE49-F238E27FC236}">
                    <a16:creationId xmlns:a16="http://schemas.microsoft.com/office/drawing/2014/main" id="{00000000-0008-0000-0000-0000B1000000}"/>
                  </a:ext>
                </a:extLst>
              </xdr:cNvPr>
              <xdr:cNvSpPr/>
            </xdr:nvSpPr>
            <xdr:spPr>
              <a:xfrm>
                <a:off x="12108296" y="14390640"/>
                <a:ext cx="170668" cy="106008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grpSp>
            <xdr:nvGrpSpPr>
              <xdr:cNvPr id="322" name="Grupo 321">
                <a:extLst>
                  <a:ext uri="{FF2B5EF4-FFF2-40B4-BE49-F238E27FC236}">
                    <a16:creationId xmlns:a16="http://schemas.microsoft.com/office/drawing/2014/main" id="{00000000-0008-0000-0000-000042010000}"/>
                  </a:ext>
                </a:extLst>
              </xdr:cNvPr>
              <xdr:cNvGrpSpPr/>
            </xdr:nvGrpSpPr>
            <xdr:grpSpPr>
              <a:xfrm>
                <a:off x="11757479" y="15355353"/>
                <a:ext cx="863600" cy="747051"/>
                <a:chOff x="10106479" y="15284797"/>
                <a:chExt cx="863600" cy="747051"/>
              </a:xfrm>
            </xdr:grpSpPr>
            <xdr:sp macro="" textlink="">
              <xdr:nvSpPr>
                <xdr:cNvPr id="178" name="Elipse 177">
                  <a:extLst>
                    <a:ext uri="{FF2B5EF4-FFF2-40B4-BE49-F238E27FC236}">
                      <a16:creationId xmlns:a16="http://schemas.microsoft.com/office/drawing/2014/main" id="{00000000-0008-0000-0000-0000B2000000}"/>
                    </a:ext>
                  </a:extLst>
                </xdr:cNvPr>
                <xdr:cNvSpPr/>
              </xdr:nvSpPr>
              <xdr:spPr>
                <a:xfrm>
                  <a:off x="10381544" y="15284797"/>
                  <a:ext cx="355600" cy="26246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CAL2'!D43">
              <xdr:nvSpPr>
                <xdr:cNvPr id="179" name="CuadroTexto 178">
                  <a:extLst>
                    <a:ext uri="{FF2B5EF4-FFF2-40B4-BE49-F238E27FC236}">
                      <a16:creationId xmlns:a16="http://schemas.microsoft.com/office/drawing/2014/main" id="{00000000-0008-0000-0000-0000B3000000}"/>
                    </a:ext>
                  </a:extLst>
                </xdr:cNvPr>
                <xdr:cNvSpPr txBox="1"/>
              </xdr:nvSpPr>
              <xdr:spPr>
                <a:xfrm>
                  <a:off x="10106479" y="15683303"/>
                  <a:ext cx="863600" cy="34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3388ABEB-7849-B644-831E-E477F7BA51C1}" type="TxLink">
                    <a:rPr lang="en-US" sz="1600" b="1" i="0" u="none" strike="noStrike">
                      <a:solidFill>
                        <a:srgbClr val="000000"/>
                      </a:solidFill>
                      <a:latin typeface="Calibri"/>
                      <a:ea typeface="+mn-ea"/>
                      <a:cs typeface="Calibri"/>
                    </a:rPr>
                    <a:pPr marL="0" indent="0" algn="ctr"/>
                    <a:t>#¡REF!</a:t>
                  </a:fld>
                  <a:endParaRPr lang="es-MX" sz="3600" b="1" i="0" u="none" strike="noStrike">
                    <a:solidFill>
                      <a:srgbClr val="000000"/>
                    </a:solidFill>
                    <a:latin typeface="Calibri"/>
                    <a:ea typeface="+mn-ea"/>
                    <a:cs typeface="Calibri"/>
                  </a:endParaRPr>
                </a:p>
              </xdr:txBody>
            </xdr:sp>
          </xdr:grpSp>
        </xdr:grpSp>
      </xdr:grpSp>
      <xdr:graphicFrame macro="">
        <xdr:nvGraphicFramePr>
          <xdr:cNvPr id="324" name="Gráfico 323">
            <a:extLst>
              <a:ext uri="{FF2B5EF4-FFF2-40B4-BE49-F238E27FC236}">
                <a16:creationId xmlns:a16="http://schemas.microsoft.com/office/drawing/2014/main" id="{00000000-0008-0000-0000-000044010000}"/>
              </a:ext>
            </a:extLst>
          </xdr:cNvPr>
          <xdr:cNvGraphicFramePr>
            <a:graphicFrameLocks/>
          </xdr:cNvGraphicFramePr>
        </xdr:nvGraphicFramePr>
        <xdr:xfrm>
          <a:off x="11220857" y="14195898"/>
          <a:ext cx="1023055" cy="1345013"/>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9</xdr:col>
      <xdr:colOff>915879</xdr:colOff>
      <xdr:row>69</xdr:row>
      <xdr:rowOff>83422</xdr:rowOff>
    </xdr:from>
    <xdr:to>
      <xdr:col>14</xdr:col>
      <xdr:colOff>570806</xdr:colOff>
      <xdr:row>79</xdr:row>
      <xdr:rowOff>135984</xdr:rowOff>
    </xdr:to>
    <xdr:grpSp>
      <xdr:nvGrpSpPr>
        <xdr:cNvPr id="338" name="Grupo 337">
          <a:extLst>
            <a:ext uri="{FF2B5EF4-FFF2-40B4-BE49-F238E27FC236}">
              <a16:creationId xmlns:a16="http://schemas.microsoft.com/office/drawing/2014/main" id="{00000000-0008-0000-0000-000052010000}"/>
            </a:ext>
          </a:extLst>
        </xdr:cNvPr>
        <xdr:cNvGrpSpPr/>
      </xdr:nvGrpSpPr>
      <xdr:grpSpPr>
        <a:xfrm>
          <a:off x="9361379" y="17876122"/>
          <a:ext cx="5242927" cy="2973562"/>
          <a:chOff x="9631640" y="16806358"/>
          <a:chExt cx="4875829" cy="2684263"/>
        </a:xfrm>
      </xdr:grpSpPr>
      <xdr:grpSp>
        <xdr:nvGrpSpPr>
          <xdr:cNvPr id="275" name="Grupo 274">
            <a:extLst>
              <a:ext uri="{FF2B5EF4-FFF2-40B4-BE49-F238E27FC236}">
                <a16:creationId xmlns:a16="http://schemas.microsoft.com/office/drawing/2014/main" id="{00000000-0008-0000-0000-000013010000}"/>
              </a:ext>
            </a:extLst>
          </xdr:cNvPr>
          <xdr:cNvGrpSpPr/>
        </xdr:nvGrpSpPr>
        <xdr:grpSpPr>
          <a:xfrm>
            <a:off x="13321556" y="16806358"/>
            <a:ext cx="1185913" cy="2318115"/>
            <a:chOff x="14100384" y="12124212"/>
            <a:chExt cx="1189005" cy="2400355"/>
          </a:xfrm>
        </xdr:grpSpPr>
        <xdr:sp macro="" textlink="">
          <xdr:nvSpPr>
            <xdr:cNvPr id="184" name="Rectángulo redondeado 183">
              <a:extLst>
                <a:ext uri="{FF2B5EF4-FFF2-40B4-BE49-F238E27FC236}">
                  <a16:creationId xmlns:a16="http://schemas.microsoft.com/office/drawing/2014/main" id="{00000000-0008-0000-0000-0000B8000000}"/>
                </a:ext>
              </a:extLst>
            </xdr:cNvPr>
            <xdr:cNvSpPr/>
          </xdr:nvSpPr>
          <xdr:spPr>
            <a:xfrm>
              <a:off x="14616289" y="12529256"/>
              <a:ext cx="289938" cy="1262192"/>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4" name="Elipse 203">
              <a:extLst>
                <a:ext uri="{FF2B5EF4-FFF2-40B4-BE49-F238E27FC236}">
                  <a16:creationId xmlns:a16="http://schemas.microsoft.com/office/drawing/2014/main" id="{00000000-0008-0000-0000-0000CC000000}"/>
                </a:ext>
              </a:extLst>
            </xdr:cNvPr>
            <xdr:cNvSpPr/>
          </xdr:nvSpPr>
          <xdr:spPr>
            <a:xfrm>
              <a:off x="14533033" y="13704711"/>
              <a:ext cx="476956" cy="375686"/>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5" name="Rectángulo redondeado 204">
              <a:extLst>
                <a:ext uri="{FF2B5EF4-FFF2-40B4-BE49-F238E27FC236}">
                  <a16:creationId xmlns:a16="http://schemas.microsoft.com/office/drawing/2014/main" id="{00000000-0008-0000-0000-0000CD000000}"/>
                </a:ext>
              </a:extLst>
            </xdr:cNvPr>
            <xdr:cNvSpPr/>
          </xdr:nvSpPr>
          <xdr:spPr>
            <a:xfrm>
              <a:off x="14678855" y="12612819"/>
              <a:ext cx="169964" cy="116515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06" name="Elipse 205">
              <a:extLst>
                <a:ext uri="{FF2B5EF4-FFF2-40B4-BE49-F238E27FC236}">
                  <a16:creationId xmlns:a16="http://schemas.microsoft.com/office/drawing/2014/main" id="{00000000-0008-0000-0000-0000CE000000}"/>
                </a:ext>
              </a:extLst>
            </xdr:cNvPr>
            <xdr:cNvSpPr/>
          </xdr:nvSpPr>
          <xdr:spPr>
            <a:xfrm>
              <a:off x="14590889" y="13755511"/>
              <a:ext cx="355600" cy="262467"/>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7" name="CuadroTexto 206">
              <a:extLst>
                <a:ext uri="{FF2B5EF4-FFF2-40B4-BE49-F238E27FC236}">
                  <a16:creationId xmlns:a16="http://schemas.microsoft.com/office/drawing/2014/main" id="{00000000-0008-0000-0000-0000CF000000}"/>
                </a:ext>
              </a:extLst>
            </xdr:cNvPr>
            <xdr:cNvSpPr txBox="1"/>
          </xdr:nvSpPr>
          <xdr:spPr>
            <a:xfrm>
              <a:off x="14358501" y="12124212"/>
              <a:ext cx="807156" cy="28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sp macro="" textlink="'CAL PA'!D46">
          <xdr:nvSpPr>
            <xdr:cNvPr id="209" name="CuadroTexto 208">
              <a:extLst>
                <a:ext uri="{FF2B5EF4-FFF2-40B4-BE49-F238E27FC236}">
                  <a16:creationId xmlns:a16="http://schemas.microsoft.com/office/drawing/2014/main" id="{00000000-0008-0000-0000-0000D1000000}"/>
                </a:ext>
              </a:extLst>
            </xdr:cNvPr>
            <xdr:cNvSpPr txBox="1"/>
          </xdr:nvSpPr>
          <xdr:spPr>
            <a:xfrm>
              <a:off x="14418733" y="14176022"/>
              <a:ext cx="870656" cy="34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CFDDD565-E911-144E-A905-6FAE9D0E28F7}" type="TxLink">
                <a:rPr lang="en-US" sz="1600" b="1" i="0" u="none" strike="noStrike">
                  <a:solidFill>
                    <a:srgbClr val="000000"/>
                  </a:solidFill>
                  <a:latin typeface="Calibri"/>
                  <a:ea typeface="+mn-ea"/>
                  <a:cs typeface="Calibri"/>
                </a:rPr>
                <a:pPr marL="0" indent="0"/>
                <a:t>#¡REF!</a:t>
              </a:fld>
              <a:endParaRPr lang="es-MX" sz="3600" b="1" i="0" u="none" strike="noStrike">
                <a:solidFill>
                  <a:srgbClr val="000000"/>
                </a:solidFill>
                <a:latin typeface="Calibri"/>
                <a:ea typeface="+mn-ea"/>
                <a:cs typeface="Calibri"/>
              </a:endParaRPr>
            </a:p>
          </xdr:txBody>
        </xdr:sp>
        <xdr:graphicFrame macro="">
          <xdr:nvGraphicFramePr>
            <xdr:cNvPr id="208" name="Gráfico 207">
              <a:extLst>
                <a:ext uri="{FF2B5EF4-FFF2-40B4-BE49-F238E27FC236}">
                  <a16:creationId xmlns:a16="http://schemas.microsoft.com/office/drawing/2014/main" id="{00000000-0008-0000-0000-0000D0000000}"/>
                </a:ext>
              </a:extLst>
            </xdr:cNvPr>
            <xdr:cNvGraphicFramePr>
              <a:graphicFrameLocks/>
            </xdr:cNvGraphicFramePr>
          </xdr:nvGraphicFramePr>
          <xdr:xfrm>
            <a:off x="14100384" y="12461881"/>
            <a:ext cx="963854" cy="1501422"/>
          </xdr:xfrm>
          <a:graphic>
            <a:graphicData uri="http://schemas.openxmlformats.org/drawingml/2006/chart">
              <c:chart xmlns:c="http://schemas.openxmlformats.org/drawingml/2006/chart" xmlns:r="http://schemas.openxmlformats.org/officeDocument/2006/relationships" r:id="rId16"/>
            </a:graphicData>
          </a:graphic>
        </xdr:graphicFrame>
      </xdr:grpSp>
      <xdr:grpSp>
        <xdr:nvGrpSpPr>
          <xdr:cNvPr id="337" name="Grupo 336">
            <a:extLst>
              <a:ext uri="{FF2B5EF4-FFF2-40B4-BE49-F238E27FC236}">
                <a16:creationId xmlns:a16="http://schemas.microsoft.com/office/drawing/2014/main" id="{00000000-0008-0000-0000-000051010000}"/>
              </a:ext>
            </a:extLst>
          </xdr:cNvPr>
          <xdr:cNvGrpSpPr/>
        </xdr:nvGrpSpPr>
        <xdr:grpSpPr>
          <a:xfrm>
            <a:off x="9631640" y="18605659"/>
            <a:ext cx="2951773" cy="884962"/>
            <a:chOff x="11572314" y="18762625"/>
            <a:chExt cx="2951773" cy="884962"/>
          </a:xfrm>
        </xdr:grpSpPr>
        <xdr:sp macro="" textlink="#REF!">
          <xdr:nvSpPr>
            <xdr:cNvPr id="201" name="Rectángulo redondeado 200">
              <a:extLst>
                <a:ext uri="{FF2B5EF4-FFF2-40B4-BE49-F238E27FC236}">
                  <a16:creationId xmlns:a16="http://schemas.microsoft.com/office/drawing/2014/main" id="{00000000-0008-0000-0000-0000C9000000}"/>
                </a:ext>
              </a:extLst>
            </xdr:cNvPr>
            <xdr:cNvSpPr/>
          </xdr:nvSpPr>
          <xdr:spPr>
            <a:xfrm>
              <a:off x="13710649" y="19207161"/>
              <a:ext cx="626074" cy="33070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FA0B127-C7D9-4C49-922D-D38AD3DA3A76}" type="TxLink">
                <a:rPr lang="en-US" sz="1400" b="1" i="0" u="none" strike="noStrike">
                  <a:solidFill>
                    <a:srgbClr val="000000"/>
                  </a:solidFill>
                  <a:latin typeface="Century Gothic"/>
                </a:rPr>
                <a:pPr algn="ctr"/>
                <a:t>-1</a:t>
              </a:fld>
              <a:endParaRPr lang="es-MX" sz="1800" b="1"/>
            </a:p>
          </xdr:txBody>
        </xdr:sp>
        <xdr:grpSp>
          <xdr:nvGrpSpPr>
            <xdr:cNvPr id="255" name="Grupo 254">
              <a:extLst>
                <a:ext uri="{FF2B5EF4-FFF2-40B4-BE49-F238E27FC236}">
                  <a16:creationId xmlns:a16="http://schemas.microsoft.com/office/drawing/2014/main" id="{00000000-0008-0000-0000-0000FF000000}"/>
                </a:ext>
              </a:extLst>
            </xdr:cNvPr>
            <xdr:cNvGrpSpPr/>
          </xdr:nvGrpSpPr>
          <xdr:grpSpPr>
            <a:xfrm>
              <a:off x="11572314" y="18762625"/>
              <a:ext cx="2951773" cy="884962"/>
              <a:chOff x="11317111" y="14005278"/>
              <a:chExt cx="2631722" cy="798893"/>
            </a:xfrm>
          </xdr:grpSpPr>
          <xdr:sp macro="" textlink="">
            <xdr:nvSpPr>
              <xdr:cNvPr id="198" name="CuadroTexto 197">
                <a:extLst>
                  <a:ext uri="{FF2B5EF4-FFF2-40B4-BE49-F238E27FC236}">
                    <a16:creationId xmlns:a16="http://schemas.microsoft.com/office/drawing/2014/main" id="{00000000-0008-0000-0000-0000C6000000}"/>
                  </a:ext>
                </a:extLst>
              </xdr:cNvPr>
              <xdr:cNvSpPr txBox="1"/>
            </xdr:nvSpPr>
            <xdr:spPr>
              <a:xfrm>
                <a:off x="11317111" y="14005278"/>
                <a:ext cx="2631722" cy="34572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solidFill>
                      <a:srgbClr val="002060"/>
                    </a:solidFill>
                    <a:latin typeface="Century Gothic" panose="020B0502020202020204" pitchFamily="34" charset="0"/>
                  </a:rPr>
                  <a:t>GESTIÓN INTERNACIONAL</a:t>
                </a:r>
              </a:p>
            </xdr:txBody>
          </xdr:sp>
          <xdr:sp macro="" textlink="">
            <xdr:nvSpPr>
              <xdr:cNvPr id="200" name="CuadroTexto 199">
                <a:extLst>
                  <a:ext uri="{FF2B5EF4-FFF2-40B4-BE49-F238E27FC236}">
                    <a16:creationId xmlns:a16="http://schemas.microsoft.com/office/drawing/2014/main" id="{00000000-0008-0000-0000-0000C8000000}"/>
                  </a:ext>
                </a:extLst>
              </xdr:cNvPr>
              <xdr:cNvSpPr txBox="1"/>
            </xdr:nvSpPr>
            <xdr:spPr>
              <a:xfrm>
                <a:off x="11665397" y="14481027"/>
                <a:ext cx="1710267" cy="323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grpSp>
      </xdr:grpSp>
    </xdr:grpSp>
    <xdr:clientData/>
  </xdr:twoCellAnchor>
  <xdr:twoCellAnchor>
    <xdr:from>
      <xdr:col>2</xdr:col>
      <xdr:colOff>74211</xdr:colOff>
      <xdr:row>26</xdr:row>
      <xdr:rowOff>77453</xdr:rowOff>
    </xdr:from>
    <xdr:to>
      <xdr:col>15</xdr:col>
      <xdr:colOff>442166</xdr:colOff>
      <xdr:row>32</xdr:row>
      <xdr:rowOff>121332</xdr:rowOff>
    </xdr:to>
    <xdr:sp macro="" textlink="">
      <xdr:nvSpPr>
        <xdr:cNvPr id="312" name="Rectángulo redondeado 311">
          <a:extLst>
            <a:ext uri="{FF2B5EF4-FFF2-40B4-BE49-F238E27FC236}">
              <a16:creationId xmlns:a16="http://schemas.microsoft.com/office/drawing/2014/main" id="{00000000-0008-0000-0000-000038010000}"/>
            </a:ext>
          </a:extLst>
        </xdr:cNvPr>
        <xdr:cNvSpPr/>
      </xdr:nvSpPr>
      <xdr:spPr>
        <a:xfrm>
          <a:off x="1064811" y="8065753"/>
          <a:ext cx="15061855" cy="1186879"/>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539964</xdr:colOff>
      <xdr:row>26</xdr:row>
      <xdr:rowOff>134991</xdr:rowOff>
    </xdr:from>
    <xdr:to>
      <xdr:col>11</xdr:col>
      <xdr:colOff>1407703</xdr:colOff>
      <xdr:row>33</xdr:row>
      <xdr:rowOff>65070</xdr:rowOff>
    </xdr:to>
    <xdr:grpSp>
      <xdr:nvGrpSpPr>
        <xdr:cNvPr id="476" name="Grupo 475">
          <a:extLst>
            <a:ext uri="{FF2B5EF4-FFF2-40B4-BE49-F238E27FC236}">
              <a16:creationId xmlns:a16="http://schemas.microsoft.com/office/drawing/2014/main" id="{00000000-0008-0000-0000-0000DC010000}"/>
            </a:ext>
          </a:extLst>
        </xdr:cNvPr>
        <xdr:cNvGrpSpPr/>
      </xdr:nvGrpSpPr>
      <xdr:grpSpPr>
        <a:xfrm>
          <a:off x="3829264" y="8059791"/>
          <a:ext cx="8513139" cy="1263579"/>
          <a:chOff x="7029664" y="7653391"/>
          <a:chExt cx="8729039" cy="1263579"/>
        </a:xfrm>
      </xdr:grpSpPr>
      <xdr:sp macro="" textlink="">
        <xdr:nvSpPr>
          <xdr:cNvPr id="316" name="Rectángulo 315">
            <a:extLst>
              <a:ext uri="{FF2B5EF4-FFF2-40B4-BE49-F238E27FC236}">
                <a16:creationId xmlns:a16="http://schemas.microsoft.com/office/drawing/2014/main" id="{00000000-0008-0000-0000-00003C010000}"/>
              </a:ext>
            </a:extLst>
          </xdr:cNvPr>
          <xdr:cNvSpPr/>
        </xdr:nvSpPr>
        <xdr:spPr>
          <a:xfrm>
            <a:off x="7029664" y="7653391"/>
            <a:ext cx="8729039" cy="1020709"/>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1" name="CuadroTexto 340">
            <a:extLst>
              <a:ext uri="{FF2B5EF4-FFF2-40B4-BE49-F238E27FC236}">
                <a16:creationId xmlns:a16="http://schemas.microsoft.com/office/drawing/2014/main" id="{00000000-0008-0000-0000-000055010000}"/>
              </a:ext>
            </a:extLst>
          </xdr:cNvPr>
          <xdr:cNvSpPr txBox="1"/>
        </xdr:nvSpPr>
        <xdr:spPr>
          <a:xfrm>
            <a:off x="14012012" y="7836664"/>
            <a:ext cx="1403926" cy="837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MX" sz="1100" b="0">
                <a:solidFill>
                  <a:schemeClr val="dk1"/>
                </a:solidFill>
                <a:latin typeface="Century Gothic" panose="020B0502020202020204" pitchFamily="34" charset="0"/>
                <a:ea typeface="+mn-ea"/>
                <a:cs typeface="+mn-cs"/>
              </a:rPr>
              <a:t>Rangos de</a:t>
            </a:r>
            <a:r>
              <a:rPr lang="es-MX" sz="1100" b="0" baseline="0">
                <a:solidFill>
                  <a:schemeClr val="dk1"/>
                </a:solidFill>
                <a:latin typeface="Century Gothic" panose="020B0502020202020204" pitchFamily="34" charset="0"/>
                <a:ea typeface="+mn-ea"/>
                <a:cs typeface="+mn-cs"/>
              </a:rPr>
              <a:t> aceptación alcanzados </a:t>
            </a:r>
            <a:endParaRPr lang="es-MX" sz="1100" b="0">
              <a:solidFill>
                <a:schemeClr val="dk1"/>
              </a:solidFill>
              <a:latin typeface="Century Gothic" panose="020B0502020202020204" pitchFamily="34" charset="0"/>
              <a:ea typeface="+mn-ea"/>
              <a:cs typeface="+mn-cs"/>
            </a:endParaRPr>
          </a:p>
        </xdr:txBody>
      </xdr:sp>
      <xdr:grpSp>
        <xdr:nvGrpSpPr>
          <xdr:cNvPr id="475" name="Grupo 474">
            <a:extLst>
              <a:ext uri="{FF2B5EF4-FFF2-40B4-BE49-F238E27FC236}">
                <a16:creationId xmlns:a16="http://schemas.microsoft.com/office/drawing/2014/main" id="{00000000-0008-0000-0000-0000DB010000}"/>
              </a:ext>
            </a:extLst>
          </xdr:cNvPr>
          <xdr:cNvGrpSpPr/>
        </xdr:nvGrpSpPr>
        <xdr:grpSpPr>
          <a:xfrm>
            <a:off x="7721574" y="7756484"/>
            <a:ext cx="6543662" cy="1160486"/>
            <a:chOff x="7670774" y="7807284"/>
            <a:chExt cx="6543662" cy="1160486"/>
          </a:xfrm>
        </xdr:grpSpPr>
        <xdr:grpSp>
          <xdr:nvGrpSpPr>
            <xdr:cNvPr id="302" name="Grupo 301">
              <a:extLst>
                <a:ext uri="{FF2B5EF4-FFF2-40B4-BE49-F238E27FC236}">
                  <a16:creationId xmlns:a16="http://schemas.microsoft.com/office/drawing/2014/main" id="{00000000-0008-0000-0000-00002E010000}"/>
                </a:ext>
              </a:extLst>
            </xdr:cNvPr>
            <xdr:cNvGrpSpPr/>
          </xdr:nvGrpSpPr>
          <xdr:grpSpPr>
            <a:xfrm>
              <a:off x="7670774" y="7807284"/>
              <a:ext cx="2141290" cy="879912"/>
              <a:chOff x="13900176" y="12501713"/>
              <a:chExt cx="3465006" cy="1687033"/>
            </a:xfrm>
          </xdr:grpSpPr>
          <xdr:sp macro="" textlink="">
            <xdr:nvSpPr>
              <xdr:cNvPr id="303" name="CuadroTexto 302">
                <a:extLst>
                  <a:ext uri="{FF2B5EF4-FFF2-40B4-BE49-F238E27FC236}">
                    <a16:creationId xmlns:a16="http://schemas.microsoft.com/office/drawing/2014/main" id="{00000000-0008-0000-0000-00002F010000}"/>
                  </a:ext>
                </a:extLst>
              </xdr:cNvPr>
              <xdr:cNvSpPr txBox="1"/>
            </xdr:nvSpPr>
            <xdr:spPr>
              <a:xfrm>
                <a:off x="15428594" y="12538242"/>
                <a:ext cx="1936588" cy="165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 Avance alcanzado sobre  programado</a:t>
                </a:r>
              </a:p>
            </xdr:txBody>
          </xdr:sp>
          <xdr:sp macro="" textlink="">
            <xdr:nvSpPr>
              <xdr:cNvPr id="304" name="Rectángulo redondeado 303">
                <a:extLst>
                  <a:ext uri="{FF2B5EF4-FFF2-40B4-BE49-F238E27FC236}">
                    <a16:creationId xmlns:a16="http://schemas.microsoft.com/office/drawing/2014/main" id="{00000000-0008-0000-0000-000030010000}"/>
                  </a:ext>
                </a:extLst>
              </xdr:cNvPr>
              <xdr:cNvSpPr/>
            </xdr:nvSpPr>
            <xdr:spPr>
              <a:xfrm>
                <a:off x="14616289" y="12529256"/>
                <a:ext cx="289938" cy="1262192"/>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5" name="Elipse 304">
                <a:extLst>
                  <a:ext uri="{FF2B5EF4-FFF2-40B4-BE49-F238E27FC236}">
                    <a16:creationId xmlns:a16="http://schemas.microsoft.com/office/drawing/2014/main" id="{00000000-0008-0000-0000-000031010000}"/>
                  </a:ext>
                </a:extLst>
              </xdr:cNvPr>
              <xdr:cNvSpPr/>
            </xdr:nvSpPr>
            <xdr:spPr>
              <a:xfrm>
                <a:off x="14533033" y="13704711"/>
                <a:ext cx="476956" cy="375686"/>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6" name="Rectángulo redondeado 305">
                <a:extLst>
                  <a:ext uri="{FF2B5EF4-FFF2-40B4-BE49-F238E27FC236}">
                    <a16:creationId xmlns:a16="http://schemas.microsoft.com/office/drawing/2014/main" id="{00000000-0008-0000-0000-000032010000}"/>
                  </a:ext>
                </a:extLst>
              </xdr:cNvPr>
              <xdr:cNvSpPr/>
            </xdr:nvSpPr>
            <xdr:spPr>
              <a:xfrm>
                <a:off x="14705189" y="12599811"/>
                <a:ext cx="169964" cy="116515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307" name="Elipse 306">
                <a:extLst>
                  <a:ext uri="{FF2B5EF4-FFF2-40B4-BE49-F238E27FC236}">
                    <a16:creationId xmlns:a16="http://schemas.microsoft.com/office/drawing/2014/main" id="{00000000-0008-0000-0000-000033010000}"/>
                  </a:ext>
                </a:extLst>
              </xdr:cNvPr>
              <xdr:cNvSpPr/>
            </xdr:nvSpPr>
            <xdr:spPr>
              <a:xfrm>
                <a:off x="14590889" y="13755511"/>
                <a:ext cx="355600" cy="262467"/>
              </a:xfrm>
              <a:prstGeom prst="ellipse">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pic>
            <xdr:nvPicPr>
              <xdr:cNvPr id="309" name="Gráfico 308" descr="Cause And Effect con relleno sólido">
                <a:extLst>
                  <a:ext uri="{FF2B5EF4-FFF2-40B4-BE49-F238E27FC236}">
                    <a16:creationId xmlns:a16="http://schemas.microsoft.com/office/drawing/2014/main" id="{00000000-0008-0000-0000-00003501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4825134" y="13107811"/>
                <a:ext cx="763438" cy="749300"/>
              </a:xfrm>
              <a:prstGeom prst="rect">
                <a:avLst/>
              </a:prstGeom>
            </xdr:spPr>
          </xdr:pic>
          <xdr:graphicFrame macro="">
            <xdr:nvGraphicFramePr>
              <xdr:cNvPr id="311" name="Gráfico 310">
                <a:extLst>
                  <a:ext uri="{FF2B5EF4-FFF2-40B4-BE49-F238E27FC236}">
                    <a16:creationId xmlns:a16="http://schemas.microsoft.com/office/drawing/2014/main" id="{00000000-0008-0000-0000-000037010000}"/>
                  </a:ext>
                </a:extLst>
              </xdr:cNvPr>
              <xdr:cNvGraphicFramePr>
                <a:graphicFrameLocks/>
              </xdr:cNvGraphicFramePr>
            </xdr:nvGraphicFramePr>
            <xdr:xfrm>
              <a:off x="13900176" y="12501713"/>
              <a:ext cx="1084220" cy="1591946"/>
            </xdr:xfrm>
            <a:graphic>
              <a:graphicData uri="http://schemas.openxmlformats.org/drawingml/2006/chart">
                <c:chart xmlns:c="http://schemas.openxmlformats.org/drawingml/2006/chart" xmlns:r="http://schemas.openxmlformats.org/officeDocument/2006/relationships" r:id="rId19"/>
              </a:graphicData>
            </a:graphic>
          </xdr:graphicFrame>
        </xdr:grpSp>
        <xdr:pic>
          <xdr:nvPicPr>
            <xdr:cNvPr id="340" name="Gráfico 339" descr="Merger con relleno sólido">
              <a:extLst>
                <a:ext uri="{FF2B5EF4-FFF2-40B4-BE49-F238E27FC236}">
                  <a16:creationId xmlns:a16="http://schemas.microsoft.com/office/drawing/2014/main" id="{00000000-0008-0000-0000-00005401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9707667" y="7821972"/>
              <a:ext cx="988611" cy="941316"/>
            </a:xfrm>
            <a:prstGeom prst="rect">
              <a:avLst/>
            </a:prstGeom>
          </xdr:spPr>
        </xdr:pic>
        <xdr:grpSp>
          <xdr:nvGrpSpPr>
            <xdr:cNvPr id="350" name="Grupo 349">
              <a:extLst>
                <a:ext uri="{FF2B5EF4-FFF2-40B4-BE49-F238E27FC236}">
                  <a16:creationId xmlns:a16="http://schemas.microsoft.com/office/drawing/2014/main" id="{00000000-0008-0000-0000-00005E010000}"/>
                </a:ext>
              </a:extLst>
            </xdr:cNvPr>
            <xdr:cNvGrpSpPr/>
          </xdr:nvGrpSpPr>
          <xdr:grpSpPr>
            <a:xfrm>
              <a:off x="10972742" y="7866043"/>
              <a:ext cx="323983" cy="631658"/>
              <a:chOff x="10017303" y="7919664"/>
              <a:chExt cx="313933" cy="684944"/>
            </a:xfrm>
          </xdr:grpSpPr>
          <xdr:sp macro="" textlink="">
            <xdr:nvSpPr>
              <xdr:cNvPr id="348" name="Elipse 347">
                <a:extLst>
                  <a:ext uri="{FF2B5EF4-FFF2-40B4-BE49-F238E27FC236}">
                    <a16:creationId xmlns:a16="http://schemas.microsoft.com/office/drawing/2014/main" id="{00000000-0008-0000-0000-00005C010000}"/>
                  </a:ext>
                </a:extLst>
              </xdr:cNvPr>
              <xdr:cNvSpPr/>
            </xdr:nvSpPr>
            <xdr:spPr>
              <a:xfrm>
                <a:off x="10017303" y="8319214"/>
                <a:ext cx="313933" cy="285394"/>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9" name="Rectángulo redondeado 348">
                <a:extLst>
                  <a:ext uri="{FF2B5EF4-FFF2-40B4-BE49-F238E27FC236}">
                    <a16:creationId xmlns:a16="http://schemas.microsoft.com/office/drawing/2014/main" id="{00000000-0008-0000-0000-00005D010000}"/>
                  </a:ext>
                </a:extLst>
              </xdr:cNvPr>
              <xdr:cNvSpPr/>
            </xdr:nvSpPr>
            <xdr:spPr>
              <a:xfrm>
                <a:off x="10102922" y="7919664"/>
                <a:ext cx="128427" cy="456629"/>
              </a:xfrm>
              <a:prstGeom prst="round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nvGrpSpPr>
            <xdr:cNvPr id="351" name="Grupo 350">
              <a:extLst>
                <a:ext uri="{FF2B5EF4-FFF2-40B4-BE49-F238E27FC236}">
                  <a16:creationId xmlns:a16="http://schemas.microsoft.com/office/drawing/2014/main" id="{00000000-0008-0000-0000-00005F010000}"/>
                </a:ext>
              </a:extLst>
            </xdr:cNvPr>
            <xdr:cNvGrpSpPr/>
          </xdr:nvGrpSpPr>
          <xdr:grpSpPr>
            <a:xfrm>
              <a:off x="12310022" y="7821973"/>
              <a:ext cx="298064" cy="626957"/>
              <a:chOff x="10017303" y="7919664"/>
              <a:chExt cx="313933" cy="684944"/>
            </a:xfrm>
            <a:solidFill>
              <a:srgbClr val="FFC000"/>
            </a:solidFill>
          </xdr:grpSpPr>
          <xdr:sp macro="" textlink="">
            <xdr:nvSpPr>
              <xdr:cNvPr id="352" name="Elipse 351">
                <a:extLst>
                  <a:ext uri="{FF2B5EF4-FFF2-40B4-BE49-F238E27FC236}">
                    <a16:creationId xmlns:a16="http://schemas.microsoft.com/office/drawing/2014/main" id="{00000000-0008-0000-0000-000060010000}"/>
                  </a:ext>
                </a:extLst>
              </xdr:cNvPr>
              <xdr:cNvSpPr/>
            </xdr:nvSpPr>
            <xdr:spPr>
              <a:xfrm>
                <a:off x="10017303" y="8319214"/>
                <a:ext cx="313933" cy="285394"/>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3" name="Rectángulo redondeado 352">
                <a:extLst>
                  <a:ext uri="{FF2B5EF4-FFF2-40B4-BE49-F238E27FC236}">
                    <a16:creationId xmlns:a16="http://schemas.microsoft.com/office/drawing/2014/main" id="{00000000-0008-0000-0000-000061010000}"/>
                  </a:ext>
                </a:extLst>
              </xdr:cNvPr>
              <xdr:cNvSpPr/>
            </xdr:nvSpPr>
            <xdr:spPr>
              <a:xfrm>
                <a:off x="10102922" y="7919664"/>
                <a:ext cx="128427" cy="456629"/>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nvGrpSpPr>
            <xdr:cNvPr id="354" name="Grupo 353">
              <a:extLst>
                <a:ext uri="{FF2B5EF4-FFF2-40B4-BE49-F238E27FC236}">
                  <a16:creationId xmlns:a16="http://schemas.microsoft.com/office/drawing/2014/main" id="{00000000-0008-0000-0000-000062010000}"/>
                </a:ext>
              </a:extLst>
            </xdr:cNvPr>
            <xdr:cNvGrpSpPr/>
          </xdr:nvGrpSpPr>
          <xdr:grpSpPr>
            <a:xfrm>
              <a:off x="13493022" y="7886021"/>
              <a:ext cx="349284" cy="567609"/>
              <a:chOff x="10017303" y="7919664"/>
              <a:chExt cx="313933" cy="684944"/>
            </a:xfrm>
            <a:solidFill>
              <a:schemeClr val="accent6">
                <a:lumMod val="75000"/>
              </a:schemeClr>
            </a:solidFill>
          </xdr:grpSpPr>
          <xdr:sp macro="" textlink="">
            <xdr:nvSpPr>
              <xdr:cNvPr id="355" name="Elipse 354">
                <a:extLst>
                  <a:ext uri="{FF2B5EF4-FFF2-40B4-BE49-F238E27FC236}">
                    <a16:creationId xmlns:a16="http://schemas.microsoft.com/office/drawing/2014/main" id="{00000000-0008-0000-0000-000063010000}"/>
                  </a:ext>
                </a:extLst>
              </xdr:cNvPr>
              <xdr:cNvSpPr/>
            </xdr:nvSpPr>
            <xdr:spPr>
              <a:xfrm>
                <a:off x="10017303" y="8319214"/>
                <a:ext cx="313933" cy="285394"/>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6" name="Rectángulo redondeado 355">
                <a:extLst>
                  <a:ext uri="{FF2B5EF4-FFF2-40B4-BE49-F238E27FC236}">
                    <a16:creationId xmlns:a16="http://schemas.microsoft.com/office/drawing/2014/main" id="{00000000-0008-0000-0000-000064010000}"/>
                  </a:ext>
                </a:extLst>
              </xdr:cNvPr>
              <xdr:cNvSpPr/>
            </xdr:nvSpPr>
            <xdr:spPr>
              <a:xfrm>
                <a:off x="10102922" y="7919664"/>
                <a:ext cx="128427" cy="456629"/>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sp macro="" textlink="">
          <xdr:nvSpPr>
            <xdr:cNvPr id="357" name="CuadroTexto 356">
              <a:extLst>
                <a:ext uri="{FF2B5EF4-FFF2-40B4-BE49-F238E27FC236}">
                  <a16:creationId xmlns:a16="http://schemas.microsoft.com/office/drawing/2014/main" id="{00000000-0008-0000-0000-000065010000}"/>
                </a:ext>
              </a:extLst>
            </xdr:cNvPr>
            <xdr:cNvSpPr txBox="1"/>
          </xdr:nvSpPr>
          <xdr:spPr>
            <a:xfrm>
              <a:off x="10528248" y="8467996"/>
              <a:ext cx="1196765"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=0% &lt;=90%</a:t>
              </a:r>
            </a:p>
          </xdr:txBody>
        </xdr:sp>
        <xdr:sp macro="" textlink="">
          <xdr:nvSpPr>
            <xdr:cNvPr id="358" name="CuadroTexto 357">
              <a:extLst>
                <a:ext uri="{FF2B5EF4-FFF2-40B4-BE49-F238E27FC236}">
                  <a16:creationId xmlns:a16="http://schemas.microsoft.com/office/drawing/2014/main" id="{00000000-0008-0000-0000-000066010000}"/>
                </a:ext>
              </a:extLst>
            </xdr:cNvPr>
            <xdr:cNvSpPr txBox="1"/>
          </xdr:nvSpPr>
          <xdr:spPr>
            <a:xfrm>
              <a:off x="11803814" y="8448606"/>
              <a:ext cx="1375098"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&gt;=90,1% &lt;=95%</a:t>
              </a:r>
            </a:p>
          </xdr:txBody>
        </xdr:sp>
        <xdr:sp macro="" textlink="">
          <xdr:nvSpPr>
            <xdr:cNvPr id="359" name="CuadroTexto 358">
              <a:extLst>
                <a:ext uri="{FF2B5EF4-FFF2-40B4-BE49-F238E27FC236}">
                  <a16:creationId xmlns:a16="http://schemas.microsoft.com/office/drawing/2014/main" id="{00000000-0008-0000-0000-000067010000}"/>
                </a:ext>
              </a:extLst>
            </xdr:cNvPr>
            <xdr:cNvSpPr txBox="1"/>
          </xdr:nvSpPr>
          <xdr:spPr>
            <a:xfrm>
              <a:off x="13017671" y="8458596"/>
              <a:ext cx="1196765"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&gt;=95,1%</a:t>
              </a:r>
            </a:p>
          </xdr:txBody>
        </xdr:sp>
      </xdr:grpSp>
    </xdr:grpSp>
    <xdr:clientData/>
  </xdr:twoCellAnchor>
  <xdr:twoCellAnchor>
    <xdr:from>
      <xdr:col>2</xdr:col>
      <xdr:colOff>264194</xdr:colOff>
      <xdr:row>24</xdr:row>
      <xdr:rowOff>85618</xdr:rowOff>
    </xdr:from>
    <xdr:to>
      <xdr:col>7</xdr:col>
      <xdr:colOff>254316</xdr:colOff>
      <xdr:row>25</xdr:row>
      <xdr:rowOff>156174</xdr:rowOff>
    </xdr:to>
    <xdr:sp macro="" textlink="">
      <xdr:nvSpPr>
        <xdr:cNvPr id="313" name="Rectángulo redondeado 312">
          <a:extLst>
            <a:ext uri="{FF2B5EF4-FFF2-40B4-BE49-F238E27FC236}">
              <a16:creationId xmlns:a16="http://schemas.microsoft.com/office/drawing/2014/main" id="{00000000-0008-0000-0000-000039010000}"/>
            </a:ext>
          </a:extLst>
        </xdr:cNvPr>
        <xdr:cNvSpPr/>
      </xdr:nvSpPr>
      <xdr:spPr>
        <a:xfrm>
          <a:off x="1248801" y="7391685"/>
          <a:ext cx="4927425" cy="256062"/>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b="1" baseline="0"/>
            <a:t>REFERENCIAS GRÁFICOS</a:t>
          </a:r>
          <a:endParaRPr lang="es-MX" sz="1600" b="1"/>
        </a:p>
      </xdr:txBody>
    </xdr:sp>
    <xdr:clientData/>
  </xdr:twoCellAnchor>
  <xdr:twoCellAnchor>
    <xdr:from>
      <xdr:col>3</xdr:col>
      <xdr:colOff>50987</xdr:colOff>
      <xdr:row>80</xdr:row>
      <xdr:rowOff>204768</xdr:rowOff>
    </xdr:from>
    <xdr:to>
      <xdr:col>7</xdr:col>
      <xdr:colOff>429517</xdr:colOff>
      <xdr:row>90</xdr:row>
      <xdr:rowOff>79601</xdr:rowOff>
    </xdr:to>
    <xdr:grpSp>
      <xdr:nvGrpSpPr>
        <xdr:cNvPr id="369" name="Grupo 368">
          <a:extLst>
            <a:ext uri="{FF2B5EF4-FFF2-40B4-BE49-F238E27FC236}">
              <a16:creationId xmlns:a16="http://schemas.microsoft.com/office/drawing/2014/main" id="{00000000-0008-0000-0000-000071010000}"/>
            </a:ext>
          </a:extLst>
        </xdr:cNvPr>
        <xdr:cNvGrpSpPr/>
      </xdr:nvGrpSpPr>
      <xdr:grpSpPr>
        <a:xfrm>
          <a:off x="1765487" y="21210568"/>
          <a:ext cx="4506030" cy="2795833"/>
          <a:chOff x="2077949" y="19668590"/>
          <a:chExt cx="4487810" cy="2873055"/>
        </a:xfrm>
      </xdr:grpSpPr>
      <xdr:grpSp>
        <xdr:nvGrpSpPr>
          <xdr:cNvPr id="367" name="Grupo 366">
            <a:extLst>
              <a:ext uri="{FF2B5EF4-FFF2-40B4-BE49-F238E27FC236}">
                <a16:creationId xmlns:a16="http://schemas.microsoft.com/office/drawing/2014/main" id="{00000000-0008-0000-0000-00006F010000}"/>
              </a:ext>
            </a:extLst>
          </xdr:cNvPr>
          <xdr:cNvGrpSpPr/>
        </xdr:nvGrpSpPr>
        <xdr:grpSpPr>
          <a:xfrm>
            <a:off x="2077949" y="19668590"/>
            <a:ext cx="4487810" cy="2873055"/>
            <a:chOff x="1992330" y="19611511"/>
            <a:chExt cx="4487810" cy="2873055"/>
          </a:xfrm>
        </xdr:grpSpPr>
        <xdr:grpSp>
          <xdr:nvGrpSpPr>
            <xdr:cNvPr id="365" name="Grupo 364">
              <a:extLst>
                <a:ext uri="{FF2B5EF4-FFF2-40B4-BE49-F238E27FC236}">
                  <a16:creationId xmlns:a16="http://schemas.microsoft.com/office/drawing/2014/main" id="{00000000-0008-0000-0000-00006D010000}"/>
                </a:ext>
              </a:extLst>
            </xdr:cNvPr>
            <xdr:cNvGrpSpPr/>
          </xdr:nvGrpSpPr>
          <xdr:grpSpPr>
            <a:xfrm>
              <a:off x="1992330" y="19611511"/>
              <a:ext cx="4487810" cy="2873055"/>
              <a:chOff x="1407274" y="21338140"/>
              <a:chExt cx="4487810" cy="2873055"/>
            </a:xfrm>
          </xdr:grpSpPr>
          <xdr:sp macro="" textlink="">
            <xdr:nvSpPr>
              <xdr:cNvPr id="251" name="CuadroTexto 250">
                <a:extLst>
                  <a:ext uri="{FF2B5EF4-FFF2-40B4-BE49-F238E27FC236}">
                    <a16:creationId xmlns:a16="http://schemas.microsoft.com/office/drawing/2014/main" id="{00000000-0008-0000-0000-0000FB000000}"/>
                  </a:ext>
                </a:extLst>
              </xdr:cNvPr>
              <xdr:cNvSpPr txBox="1"/>
            </xdr:nvSpPr>
            <xdr:spPr>
              <a:xfrm>
                <a:off x="5094984" y="21338140"/>
                <a:ext cx="80010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grpSp>
            <xdr:nvGrpSpPr>
              <xdr:cNvPr id="345" name="Grupo 344">
                <a:extLst>
                  <a:ext uri="{FF2B5EF4-FFF2-40B4-BE49-F238E27FC236}">
                    <a16:creationId xmlns:a16="http://schemas.microsoft.com/office/drawing/2014/main" id="{00000000-0008-0000-0000-000059010000}"/>
                  </a:ext>
                </a:extLst>
              </xdr:cNvPr>
              <xdr:cNvGrpSpPr/>
            </xdr:nvGrpSpPr>
            <xdr:grpSpPr>
              <a:xfrm>
                <a:off x="1407274" y="21690173"/>
                <a:ext cx="4367231" cy="2521022"/>
                <a:chOff x="1050532" y="20191858"/>
                <a:chExt cx="4367231" cy="2521022"/>
              </a:xfrm>
            </xdr:grpSpPr>
            <xdr:grpSp>
              <xdr:nvGrpSpPr>
                <xdr:cNvPr id="344" name="Grupo 343">
                  <a:extLst>
                    <a:ext uri="{FF2B5EF4-FFF2-40B4-BE49-F238E27FC236}">
                      <a16:creationId xmlns:a16="http://schemas.microsoft.com/office/drawing/2014/main" id="{00000000-0008-0000-0000-000058010000}"/>
                    </a:ext>
                  </a:extLst>
                </xdr:cNvPr>
                <xdr:cNvGrpSpPr/>
              </xdr:nvGrpSpPr>
              <xdr:grpSpPr>
                <a:xfrm>
                  <a:off x="1050532" y="20191858"/>
                  <a:ext cx="4367231" cy="2521022"/>
                  <a:chOff x="1421544" y="20163319"/>
                  <a:chExt cx="4367231" cy="2521022"/>
                </a:xfrm>
              </xdr:grpSpPr>
              <xdr:sp macro="" textlink="">
                <xdr:nvSpPr>
                  <xdr:cNvPr id="243" name="Elipse 242">
                    <a:extLst>
                      <a:ext uri="{FF2B5EF4-FFF2-40B4-BE49-F238E27FC236}">
                        <a16:creationId xmlns:a16="http://schemas.microsoft.com/office/drawing/2014/main" id="{00000000-0008-0000-0000-0000F3000000}"/>
                      </a:ext>
                    </a:extLst>
                  </xdr:cNvPr>
                  <xdr:cNvSpPr/>
                </xdr:nvSpPr>
                <xdr:spPr>
                  <a:xfrm>
                    <a:off x="5244244" y="21265080"/>
                    <a:ext cx="469900" cy="374782"/>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343" name="Grupo 342">
                    <a:extLst>
                      <a:ext uri="{FF2B5EF4-FFF2-40B4-BE49-F238E27FC236}">
                        <a16:creationId xmlns:a16="http://schemas.microsoft.com/office/drawing/2014/main" id="{00000000-0008-0000-0000-000057010000}"/>
                      </a:ext>
                    </a:extLst>
                  </xdr:cNvPr>
                  <xdr:cNvGrpSpPr/>
                </xdr:nvGrpSpPr>
                <xdr:grpSpPr>
                  <a:xfrm>
                    <a:off x="1421544" y="20163319"/>
                    <a:ext cx="4367231" cy="2521022"/>
                    <a:chOff x="1393004" y="19892195"/>
                    <a:chExt cx="4367231" cy="2521022"/>
                  </a:xfrm>
                </xdr:grpSpPr>
                <xdr:sp macro="" textlink="">
                  <xdr:nvSpPr>
                    <xdr:cNvPr id="235" name="CuadroTexto 234">
                      <a:extLst>
                        <a:ext uri="{FF2B5EF4-FFF2-40B4-BE49-F238E27FC236}">
                          <a16:creationId xmlns:a16="http://schemas.microsoft.com/office/drawing/2014/main" id="{00000000-0008-0000-0000-0000EB000000}"/>
                        </a:ext>
                      </a:extLst>
                    </xdr:cNvPr>
                    <xdr:cNvSpPr txBox="1"/>
                  </xdr:nvSpPr>
                  <xdr:spPr>
                    <a:xfrm>
                      <a:off x="1393004" y="21560033"/>
                      <a:ext cx="2873624" cy="358168"/>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COMUNICACIONES</a:t>
                      </a:r>
                      <a:r>
                        <a:rPr lang="es-MX" sz="1400" b="1" baseline="0">
                          <a:solidFill>
                            <a:srgbClr val="002060"/>
                          </a:solidFill>
                          <a:latin typeface="Century Gothic" panose="020B0502020202020204" pitchFamily="34" charset="0"/>
                        </a:rPr>
                        <a:t> </a:t>
                      </a:r>
                      <a:endParaRPr lang="es-MX" sz="1400" b="1">
                        <a:solidFill>
                          <a:srgbClr val="002060"/>
                        </a:solidFill>
                        <a:latin typeface="Century Gothic" panose="020B0502020202020204" pitchFamily="34" charset="0"/>
                      </a:endParaRPr>
                    </a:p>
                  </xdr:txBody>
                </xdr:sp>
                <xdr:sp macro="" textlink="'CAL2'!C82">
                  <xdr:nvSpPr>
                    <xdr:cNvPr id="242" name="CuadroTexto 241">
                      <a:extLst>
                        <a:ext uri="{FF2B5EF4-FFF2-40B4-BE49-F238E27FC236}">
                          <a16:creationId xmlns:a16="http://schemas.microsoft.com/office/drawing/2014/main" id="{00000000-0008-0000-0000-0000F2000000}"/>
                        </a:ext>
                      </a:extLst>
                    </xdr:cNvPr>
                    <xdr:cNvSpPr txBox="1"/>
                  </xdr:nvSpPr>
                  <xdr:spPr>
                    <a:xfrm>
                      <a:off x="2249184" y="21103262"/>
                      <a:ext cx="1185381" cy="41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B601363-E08B-A344-A2EE-3024D74FB26D}" type="TxLink">
                        <a:rPr lang="en-US" sz="1600" b="1" i="0" u="none" strike="noStrike">
                          <a:solidFill>
                            <a:srgbClr val="000000"/>
                          </a:solidFill>
                          <a:latin typeface="Calibri"/>
                          <a:cs typeface="Calibri"/>
                        </a:rPr>
                        <a:pPr algn="ctr"/>
                        <a:t>#¡REF!</a:t>
                      </a:fld>
                      <a:endParaRPr lang="es-MX" sz="4400" b="1">
                        <a:latin typeface="Century Gothic" panose="020B0502020202020204" pitchFamily="34" charset="0"/>
                      </a:endParaRPr>
                    </a:p>
                  </xdr:txBody>
                </xdr:sp>
                <xdr:sp macro="" textlink="">
                  <xdr:nvSpPr>
                    <xdr:cNvPr id="244" name="Rectángulo redondeado 243">
                      <a:extLst>
                        <a:ext uri="{FF2B5EF4-FFF2-40B4-BE49-F238E27FC236}">
                          <a16:creationId xmlns:a16="http://schemas.microsoft.com/office/drawing/2014/main" id="{00000000-0008-0000-0000-0000F4000000}"/>
                        </a:ext>
                      </a:extLst>
                    </xdr:cNvPr>
                    <xdr:cNvSpPr/>
                  </xdr:nvSpPr>
                  <xdr:spPr>
                    <a:xfrm>
                      <a:off x="5306175" y="19892195"/>
                      <a:ext cx="289938" cy="1209189"/>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9" name="CuadroTexto 248">
                      <a:extLst>
                        <a:ext uri="{FF2B5EF4-FFF2-40B4-BE49-F238E27FC236}">
                          <a16:creationId xmlns:a16="http://schemas.microsoft.com/office/drawing/2014/main" id="{00000000-0008-0000-0000-0000F9000000}"/>
                        </a:ext>
                      </a:extLst>
                    </xdr:cNvPr>
                    <xdr:cNvSpPr txBox="1"/>
                  </xdr:nvSpPr>
                  <xdr:spPr>
                    <a:xfrm>
                      <a:off x="1607049" y="22077024"/>
                      <a:ext cx="1706081"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CAL PA'!AF231">
                  <xdr:nvSpPr>
                    <xdr:cNvPr id="252" name="CuadroTexto 251">
                      <a:extLst>
                        <a:ext uri="{FF2B5EF4-FFF2-40B4-BE49-F238E27FC236}">
                          <a16:creationId xmlns:a16="http://schemas.microsoft.com/office/drawing/2014/main" id="{00000000-0008-0000-0000-0000FC000000}"/>
                        </a:ext>
                      </a:extLst>
                    </xdr:cNvPr>
                    <xdr:cNvSpPr txBox="1"/>
                  </xdr:nvSpPr>
                  <xdr:spPr>
                    <a:xfrm>
                      <a:off x="4903199" y="21507806"/>
                      <a:ext cx="857036"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C6279C67-EEC0-F54D-A03F-E28825ABE361}" type="TxLink">
                        <a:rPr lang="en-US" sz="1600" b="1" i="0" u="none" strike="noStrike">
                          <a:solidFill>
                            <a:srgbClr val="000000"/>
                          </a:solidFill>
                          <a:latin typeface="Calibri"/>
                          <a:ea typeface="+mn-ea"/>
                          <a:cs typeface="Calibri"/>
                        </a:rPr>
                        <a:pPr marL="0" indent="0"/>
                        <a:t> </a:t>
                      </a:fld>
                      <a:endParaRPr lang="en-US" sz="2400" b="1" i="0" u="none" strike="noStrike">
                        <a:solidFill>
                          <a:srgbClr val="000000"/>
                        </a:solidFill>
                        <a:latin typeface="Calibri"/>
                        <a:ea typeface="+mn-ea"/>
                        <a:cs typeface="Calibri"/>
                      </a:endParaRPr>
                    </a:p>
                  </xdr:txBody>
                </xdr:sp>
                <xdr:sp macro="" textlink="">
                  <xdr:nvSpPr>
                    <xdr:cNvPr id="276" name="Rectángulo redondeado 275">
                      <a:extLst>
                        <a:ext uri="{FF2B5EF4-FFF2-40B4-BE49-F238E27FC236}">
                          <a16:creationId xmlns:a16="http://schemas.microsoft.com/office/drawing/2014/main" id="{00000000-0008-0000-0000-000014010000}"/>
                        </a:ext>
                      </a:extLst>
                    </xdr:cNvPr>
                    <xdr:cNvSpPr/>
                  </xdr:nvSpPr>
                  <xdr:spPr>
                    <a:xfrm>
                      <a:off x="3257479" y="22050054"/>
                      <a:ext cx="67524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2</a:t>
                      </a:r>
                    </a:p>
                  </xdr:txBody>
                </xdr:sp>
              </xdr:grpSp>
            </xdr:grpSp>
            <xdr:sp macro="" textlink="">
              <xdr:nvSpPr>
                <xdr:cNvPr id="248" name="Rectángulo redondeado 247">
                  <a:extLst>
                    <a:ext uri="{FF2B5EF4-FFF2-40B4-BE49-F238E27FC236}">
                      <a16:creationId xmlns:a16="http://schemas.microsoft.com/office/drawing/2014/main" id="{00000000-0008-0000-0000-0000F8000000}"/>
                    </a:ext>
                  </a:extLst>
                </xdr:cNvPr>
                <xdr:cNvSpPr/>
              </xdr:nvSpPr>
              <xdr:spPr>
                <a:xfrm>
                  <a:off x="5041471" y="20262920"/>
                  <a:ext cx="167241" cy="115131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grpSp>
        </xdr:grpSp>
        <xdr:graphicFrame macro="">
          <xdr:nvGraphicFramePr>
            <xdr:cNvPr id="366" name="Gráfico 365">
              <a:extLst>
                <a:ext uri="{FF2B5EF4-FFF2-40B4-BE49-F238E27FC236}">
                  <a16:creationId xmlns:a16="http://schemas.microsoft.com/office/drawing/2014/main" id="{00000000-0008-0000-0000-00006E010000}"/>
                </a:ext>
              </a:extLst>
            </xdr:cNvPr>
            <xdr:cNvGraphicFramePr>
              <a:graphicFrameLocks/>
            </xdr:cNvGraphicFramePr>
          </xdr:nvGraphicFramePr>
          <xdr:xfrm>
            <a:off x="5365393" y="19891909"/>
            <a:ext cx="884719" cy="1484045"/>
          </xdr:xfrm>
          <a:graphic>
            <a:graphicData uri="http://schemas.openxmlformats.org/drawingml/2006/chart">
              <c:chart xmlns:c="http://schemas.openxmlformats.org/drawingml/2006/chart" xmlns:r="http://schemas.openxmlformats.org/officeDocument/2006/relationships" r:id="rId22"/>
            </a:graphicData>
          </a:graphic>
        </xdr:graphicFrame>
      </xdr:grpSp>
      <xdr:sp macro="" textlink="">
        <xdr:nvSpPr>
          <xdr:cNvPr id="368" name="Elipse 367">
            <a:extLst>
              <a:ext uri="{FF2B5EF4-FFF2-40B4-BE49-F238E27FC236}">
                <a16:creationId xmlns:a16="http://schemas.microsoft.com/office/drawing/2014/main" id="{00000000-0008-0000-0000-000070010000}"/>
              </a:ext>
            </a:extLst>
          </xdr:cNvPr>
          <xdr:cNvSpPr/>
        </xdr:nvSpPr>
        <xdr:spPr>
          <a:xfrm>
            <a:off x="5965005" y="21152635"/>
            <a:ext cx="355600" cy="261563"/>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twoCellAnchor>
    <xdr:from>
      <xdr:col>11</xdr:col>
      <xdr:colOff>430896</xdr:colOff>
      <xdr:row>80</xdr:row>
      <xdr:rowOff>130468</xdr:rowOff>
    </xdr:from>
    <xdr:to>
      <xdr:col>16</xdr:col>
      <xdr:colOff>9655</xdr:colOff>
      <xdr:row>89</xdr:row>
      <xdr:rowOff>126671</xdr:rowOff>
    </xdr:to>
    <xdr:grpSp>
      <xdr:nvGrpSpPr>
        <xdr:cNvPr id="376" name="Grupo 375">
          <a:extLst>
            <a:ext uri="{FF2B5EF4-FFF2-40B4-BE49-F238E27FC236}">
              <a16:creationId xmlns:a16="http://schemas.microsoft.com/office/drawing/2014/main" id="{00000000-0008-0000-0000-000078010000}"/>
            </a:ext>
          </a:extLst>
        </xdr:cNvPr>
        <xdr:cNvGrpSpPr/>
      </xdr:nvGrpSpPr>
      <xdr:grpSpPr>
        <a:xfrm>
          <a:off x="11365596" y="21136268"/>
          <a:ext cx="4242704" cy="2625103"/>
          <a:chOff x="11585651" y="20007921"/>
          <a:chExt cx="4268943" cy="2693686"/>
        </a:xfrm>
      </xdr:grpSpPr>
      <xdr:grpSp>
        <xdr:nvGrpSpPr>
          <xdr:cNvPr id="375" name="Grupo 374">
            <a:extLst>
              <a:ext uri="{FF2B5EF4-FFF2-40B4-BE49-F238E27FC236}">
                <a16:creationId xmlns:a16="http://schemas.microsoft.com/office/drawing/2014/main" id="{00000000-0008-0000-0000-000077010000}"/>
              </a:ext>
            </a:extLst>
          </xdr:cNvPr>
          <xdr:cNvGrpSpPr/>
        </xdr:nvGrpSpPr>
        <xdr:grpSpPr>
          <a:xfrm>
            <a:off x="11585651" y="20007921"/>
            <a:ext cx="4268943" cy="2693686"/>
            <a:chOff x="11628460" y="20007921"/>
            <a:chExt cx="4268943" cy="2693686"/>
          </a:xfrm>
        </xdr:grpSpPr>
        <xdr:sp macro="" textlink="">
          <xdr:nvSpPr>
            <xdr:cNvPr id="280" name="CuadroTexto 279">
              <a:extLst>
                <a:ext uri="{FF2B5EF4-FFF2-40B4-BE49-F238E27FC236}">
                  <a16:creationId xmlns:a16="http://schemas.microsoft.com/office/drawing/2014/main" id="{00000000-0008-0000-0000-000018010000}"/>
                </a:ext>
              </a:extLst>
            </xdr:cNvPr>
            <xdr:cNvSpPr txBox="1"/>
          </xdr:nvSpPr>
          <xdr:spPr>
            <a:xfrm>
              <a:off x="14934772" y="20007921"/>
              <a:ext cx="80224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2T</a:t>
              </a:r>
            </a:p>
          </xdr:txBody>
        </xdr:sp>
        <xdr:grpSp>
          <xdr:nvGrpSpPr>
            <xdr:cNvPr id="373" name="Grupo 372">
              <a:extLst>
                <a:ext uri="{FF2B5EF4-FFF2-40B4-BE49-F238E27FC236}">
                  <a16:creationId xmlns:a16="http://schemas.microsoft.com/office/drawing/2014/main" id="{00000000-0008-0000-0000-000075010000}"/>
                </a:ext>
              </a:extLst>
            </xdr:cNvPr>
            <xdr:cNvGrpSpPr/>
          </xdr:nvGrpSpPr>
          <xdr:grpSpPr>
            <a:xfrm>
              <a:off x="11628460" y="20405618"/>
              <a:ext cx="4268943" cy="2295989"/>
              <a:chOff x="11628460" y="20405618"/>
              <a:chExt cx="4268943" cy="2295989"/>
            </a:xfrm>
          </xdr:grpSpPr>
          <xdr:sp macro="" textlink="">
            <xdr:nvSpPr>
              <xdr:cNvPr id="285" name="Rectángulo redondeado 284">
                <a:extLst>
                  <a:ext uri="{FF2B5EF4-FFF2-40B4-BE49-F238E27FC236}">
                    <a16:creationId xmlns:a16="http://schemas.microsoft.com/office/drawing/2014/main" id="{00000000-0008-0000-0000-00001D010000}"/>
                  </a:ext>
                </a:extLst>
              </xdr:cNvPr>
              <xdr:cNvSpPr/>
            </xdr:nvSpPr>
            <xdr:spPr>
              <a:xfrm>
                <a:off x="15229010" y="20405618"/>
                <a:ext cx="310653" cy="1363017"/>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6" name="CuadroTexto 265">
                <a:extLst>
                  <a:ext uri="{FF2B5EF4-FFF2-40B4-BE49-F238E27FC236}">
                    <a16:creationId xmlns:a16="http://schemas.microsoft.com/office/drawing/2014/main" id="{00000000-0008-0000-0000-00000A010000}"/>
                  </a:ext>
                </a:extLst>
              </xdr:cNvPr>
              <xdr:cNvSpPr txBox="1"/>
            </xdr:nvSpPr>
            <xdr:spPr>
              <a:xfrm>
                <a:off x="11628460" y="21928048"/>
                <a:ext cx="2922122" cy="273144"/>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400" b="1">
                    <a:solidFill>
                      <a:srgbClr val="002060"/>
                    </a:solidFill>
                    <a:latin typeface="Century Gothic" panose="020B0502020202020204" pitchFamily="34" charset="0"/>
                    <a:ea typeface="+mn-ea"/>
                    <a:cs typeface="+mn-cs"/>
                  </a:rPr>
                  <a:t>TI</a:t>
                </a:r>
              </a:p>
            </xdr:txBody>
          </xdr:sp>
          <xdr:sp macro="" textlink="'CAL2'!C107">
            <xdr:nvSpPr>
              <xdr:cNvPr id="273" name="CuadroTexto 272">
                <a:extLst>
                  <a:ext uri="{FF2B5EF4-FFF2-40B4-BE49-F238E27FC236}">
                    <a16:creationId xmlns:a16="http://schemas.microsoft.com/office/drawing/2014/main" id="{00000000-0008-0000-0000-000011010000}"/>
                  </a:ext>
                </a:extLst>
              </xdr:cNvPr>
              <xdr:cNvSpPr txBox="1"/>
            </xdr:nvSpPr>
            <xdr:spPr>
              <a:xfrm>
                <a:off x="12379637" y="21561332"/>
                <a:ext cx="1183240" cy="408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64C9CEB-84CE-6947-A42C-54722F647626}" type="TxLink">
                  <a:rPr lang="en-US" sz="1600" b="1" i="0" u="none" strike="noStrike">
                    <a:solidFill>
                      <a:srgbClr val="000000"/>
                    </a:solidFill>
                    <a:latin typeface="Calibri"/>
                    <a:cs typeface="Calibri"/>
                  </a:rPr>
                  <a:pPr algn="ctr"/>
                  <a:t>#¡REF!</a:t>
                </a:fld>
                <a:endParaRPr lang="es-MX" sz="9600" b="1">
                  <a:latin typeface="Century Gothic" panose="020B0502020202020204" pitchFamily="34" charset="0"/>
                </a:endParaRPr>
              </a:p>
            </xdr:txBody>
          </xdr:sp>
          <xdr:sp macro="" textlink="">
            <xdr:nvSpPr>
              <xdr:cNvPr id="274" name="CuadroTexto 273">
                <a:extLst>
                  <a:ext uri="{FF2B5EF4-FFF2-40B4-BE49-F238E27FC236}">
                    <a16:creationId xmlns:a16="http://schemas.microsoft.com/office/drawing/2014/main" id="{00000000-0008-0000-0000-000012010000}"/>
                  </a:ext>
                </a:extLst>
              </xdr:cNvPr>
              <xdr:cNvSpPr txBox="1"/>
            </xdr:nvSpPr>
            <xdr:spPr>
              <a:xfrm>
                <a:off x="11914312" y="22325744"/>
                <a:ext cx="1705510"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
            <xdr:nvSpPr>
              <xdr:cNvPr id="278" name="Rectángulo redondeado 277">
                <a:extLst>
                  <a:ext uri="{FF2B5EF4-FFF2-40B4-BE49-F238E27FC236}">
                    <a16:creationId xmlns:a16="http://schemas.microsoft.com/office/drawing/2014/main" id="{00000000-0008-0000-0000-000016010000}"/>
                  </a:ext>
                </a:extLst>
              </xdr:cNvPr>
              <xdr:cNvSpPr/>
            </xdr:nvSpPr>
            <xdr:spPr>
              <a:xfrm>
                <a:off x="13581722" y="22338444"/>
                <a:ext cx="67310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5</a:t>
                </a:r>
              </a:p>
            </xdr:txBody>
          </xdr:sp>
          <xdr:sp macro="" textlink="">
            <xdr:nvSpPr>
              <xdr:cNvPr id="279" name="Elipse 278">
                <a:extLst>
                  <a:ext uri="{FF2B5EF4-FFF2-40B4-BE49-F238E27FC236}">
                    <a16:creationId xmlns:a16="http://schemas.microsoft.com/office/drawing/2014/main" id="{00000000-0008-0000-0000-000017010000}"/>
                  </a:ext>
                </a:extLst>
              </xdr:cNvPr>
              <xdr:cNvSpPr/>
            </xdr:nvSpPr>
            <xdr:spPr>
              <a:xfrm>
                <a:off x="15122703" y="21529776"/>
                <a:ext cx="545388" cy="431234"/>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1" name="Rectángulo redondeado 280">
                <a:extLst>
                  <a:ext uri="{FF2B5EF4-FFF2-40B4-BE49-F238E27FC236}">
                    <a16:creationId xmlns:a16="http://schemas.microsoft.com/office/drawing/2014/main" id="{00000000-0008-0000-0000-000019010000}"/>
                  </a:ext>
                </a:extLst>
              </xdr:cNvPr>
              <xdr:cNvSpPr/>
            </xdr:nvSpPr>
            <xdr:spPr>
              <a:xfrm>
                <a:off x="15321051" y="20491235"/>
                <a:ext cx="190073" cy="1241461"/>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83" name="Elipse 282">
                <a:extLst>
                  <a:ext uri="{FF2B5EF4-FFF2-40B4-BE49-F238E27FC236}">
                    <a16:creationId xmlns:a16="http://schemas.microsoft.com/office/drawing/2014/main" id="{00000000-0008-0000-0000-00001B010000}"/>
                  </a:ext>
                </a:extLst>
              </xdr:cNvPr>
              <xdr:cNvSpPr/>
            </xdr:nvSpPr>
            <xdr:spPr>
              <a:xfrm>
                <a:off x="15217881" y="21582123"/>
                <a:ext cx="386835" cy="29512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CAL PA'!D77">
            <xdr:nvSpPr>
              <xdr:cNvPr id="287" name="CuadroTexto 286">
                <a:extLst>
                  <a:ext uri="{FF2B5EF4-FFF2-40B4-BE49-F238E27FC236}">
                    <a16:creationId xmlns:a16="http://schemas.microsoft.com/office/drawing/2014/main" id="{00000000-0008-0000-0000-00001F010000}"/>
                  </a:ext>
                </a:extLst>
              </xdr:cNvPr>
              <xdr:cNvSpPr txBox="1"/>
            </xdr:nvSpPr>
            <xdr:spPr>
              <a:xfrm>
                <a:off x="15031663" y="22038781"/>
                <a:ext cx="865740"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A9C9FE50-AC60-1F4D-9FC7-6F6A09E71836}" type="TxLink">
                  <a:rPr lang="en-US" sz="1600" b="1" i="0" u="none" strike="noStrike">
                    <a:solidFill>
                      <a:srgbClr val="000000"/>
                    </a:solidFill>
                    <a:latin typeface="Calibri"/>
                    <a:ea typeface="+mn-ea"/>
                    <a:cs typeface="Calibri"/>
                  </a:rPr>
                  <a:pPr marL="0" indent="0"/>
                  <a:t>#¡DIV/0!</a:t>
                </a:fld>
                <a:endParaRPr lang="en-US" sz="3600" b="1" i="0" u="none" strike="noStrike">
                  <a:solidFill>
                    <a:srgbClr val="000000"/>
                  </a:solidFill>
                  <a:latin typeface="Calibri"/>
                  <a:ea typeface="+mn-ea"/>
                  <a:cs typeface="Calibri"/>
                </a:endParaRPr>
              </a:p>
            </xdr:txBody>
          </xdr:sp>
        </xdr:grpSp>
      </xdr:grpSp>
      <xdr:graphicFrame macro="">
        <xdr:nvGraphicFramePr>
          <xdr:cNvPr id="374" name="Gráfico 373">
            <a:extLst>
              <a:ext uri="{FF2B5EF4-FFF2-40B4-BE49-F238E27FC236}">
                <a16:creationId xmlns:a16="http://schemas.microsoft.com/office/drawing/2014/main" id="{00000000-0008-0000-0000-000076010000}"/>
              </a:ext>
            </a:extLst>
          </xdr:cNvPr>
          <xdr:cNvGraphicFramePr>
            <a:graphicFrameLocks/>
          </xdr:cNvGraphicFramePr>
        </xdr:nvGraphicFramePr>
        <xdr:xfrm>
          <a:off x="14640674" y="20419890"/>
          <a:ext cx="955599" cy="1547828"/>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1</xdr:col>
      <xdr:colOff>256857</xdr:colOff>
      <xdr:row>34</xdr:row>
      <xdr:rowOff>42809</xdr:rowOff>
    </xdr:from>
    <xdr:to>
      <xdr:col>7</xdr:col>
      <xdr:colOff>542247</xdr:colOff>
      <xdr:row>51</xdr:row>
      <xdr:rowOff>128427</xdr:rowOff>
    </xdr:to>
    <xdr:grpSp>
      <xdr:nvGrpSpPr>
        <xdr:cNvPr id="399" name="Grupo 398">
          <a:extLst>
            <a:ext uri="{FF2B5EF4-FFF2-40B4-BE49-F238E27FC236}">
              <a16:creationId xmlns:a16="http://schemas.microsoft.com/office/drawing/2014/main" id="{00000000-0008-0000-0000-00008F010000}"/>
            </a:ext>
          </a:extLst>
        </xdr:cNvPr>
        <xdr:cNvGrpSpPr/>
      </xdr:nvGrpSpPr>
      <xdr:grpSpPr>
        <a:xfrm>
          <a:off x="777557" y="9758309"/>
          <a:ext cx="5606690" cy="3527318"/>
          <a:chOff x="7442200" y="1371600"/>
          <a:chExt cx="5207000" cy="3060700"/>
        </a:xfrm>
      </xdr:grpSpPr>
      <xdr:graphicFrame macro="">
        <xdr:nvGraphicFramePr>
          <xdr:cNvPr id="400" name="Gráfico 399">
            <a:extLst>
              <a:ext uri="{FF2B5EF4-FFF2-40B4-BE49-F238E27FC236}">
                <a16:creationId xmlns:a16="http://schemas.microsoft.com/office/drawing/2014/main" id="{00000000-0008-0000-0000-000090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401" name="CuadroTexto 400">
            <a:extLst>
              <a:ext uri="{FF2B5EF4-FFF2-40B4-BE49-F238E27FC236}">
                <a16:creationId xmlns:a16="http://schemas.microsoft.com/office/drawing/2014/main" id="{00000000-0008-0000-0000-000091010000}"/>
              </a:ext>
            </a:extLst>
          </xdr:cNvPr>
          <xdr:cNvSpPr txBox="1"/>
        </xdr:nvSpPr>
        <xdr:spPr>
          <a:xfrm>
            <a:off x="8293100" y="2781300"/>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G9">
        <xdr:nvSpPr>
          <xdr:cNvPr id="402" name="CuadroTexto 401">
            <a:extLst>
              <a:ext uri="{FF2B5EF4-FFF2-40B4-BE49-F238E27FC236}">
                <a16:creationId xmlns:a16="http://schemas.microsoft.com/office/drawing/2014/main" id="{00000000-0008-0000-0000-000092010000}"/>
              </a:ext>
            </a:extLst>
          </xdr:cNvPr>
          <xdr:cNvSpPr txBox="1"/>
        </xdr:nvSpPr>
        <xdr:spPr>
          <a:xfrm>
            <a:off x="8396221" y="1916329"/>
            <a:ext cx="825102"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513E3C4-7DDD-574D-92F3-B02ADA236A01}"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CAL2'!$G$10">
        <xdr:nvSpPr>
          <xdr:cNvPr id="403" name="CuadroTexto 402">
            <a:extLst>
              <a:ext uri="{FF2B5EF4-FFF2-40B4-BE49-F238E27FC236}">
                <a16:creationId xmlns:a16="http://schemas.microsoft.com/office/drawing/2014/main" id="{00000000-0008-0000-0000-000093010000}"/>
              </a:ext>
            </a:extLst>
          </xdr:cNvPr>
          <xdr:cNvSpPr txBox="1"/>
        </xdr:nvSpPr>
        <xdr:spPr>
          <a:xfrm>
            <a:off x="10020300" y="13716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3618ACE-843E-8342-9341-44D86BB7F9B3}"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CAL2'!$G$11">
        <xdr:nvSpPr>
          <xdr:cNvPr id="404" name="CuadroTexto 403">
            <a:extLst>
              <a:ext uri="{FF2B5EF4-FFF2-40B4-BE49-F238E27FC236}">
                <a16:creationId xmlns:a16="http://schemas.microsoft.com/office/drawing/2014/main" id="{00000000-0008-0000-0000-000094010000}"/>
              </a:ext>
            </a:extLst>
          </xdr:cNvPr>
          <xdr:cNvSpPr txBox="1"/>
        </xdr:nvSpPr>
        <xdr:spPr>
          <a:xfrm>
            <a:off x="11341100" y="21336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CBB1B585-D2C1-5244-AB5E-D0F161D88E13}"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600" b="1" i="0" u="none" strike="noStrike">
              <a:solidFill>
                <a:srgbClr val="000000"/>
              </a:solidFill>
              <a:latin typeface="Calibri"/>
              <a:ea typeface="+mn-ea"/>
              <a:cs typeface="Calibri"/>
            </a:endParaRPr>
          </a:p>
        </xdr:txBody>
      </xdr:sp>
      <xdr:sp macro="" textlink="'CAL2'!$H$13">
        <xdr:nvSpPr>
          <xdr:cNvPr id="405" name="CuadroTexto 404">
            <a:extLst>
              <a:ext uri="{FF2B5EF4-FFF2-40B4-BE49-F238E27FC236}">
                <a16:creationId xmlns:a16="http://schemas.microsoft.com/office/drawing/2014/main" id="{00000000-0008-0000-0000-00009501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400" b="1" i="0" u="none" strike="noStrike">
                <a:solidFill>
                  <a:srgbClr val="000000"/>
                </a:solidFill>
                <a:latin typeface="Calibri"/>
                <a:ea typeface="+mn-ea"/>
                <a:cs typeface="Calibri"/>
              </a:rPr>
              <a:t>100%</a:t>
            </a:r>
            <a:endParaRPr lang="en-US" sz="1600" b="1" i="0" u="none" strike="noStrike">
              <a:solidFill>
                <a:srgbClr val="000000"/>
              </a:solidFill>
              <a:latin typeface="Calibri"/>
              <a:ea typeface="+mn-ea"/>
              <a:cs typeface="Calibri"/>
            </a:endParaRPr>
          </a:p>
        </xdr:txBody>
      </xdr:sp>
      <xdr:sp macro="" textlink="'CAL2'!$C$13">
        <xdr:nvSpPr>
          <xdr:cNvPr id="406" name="CuadroTexto 405">
            <a:extLst>
              <a:ext uri="{FF2B5EF4-FFF2-40B4-BE49-F238E27FC236}">
                <a16:creationId xmlns:a16="http://schemas.microsoft.com/office/drawing/2014/main" id="{00000000-0008-0000-0000-000096010000}"/>
              </a:ext>
            </a:extLst>
          </xdr:cNvPr>
          <xdr:cNvSpPr txBox="1"/>
        </xdr:nvSpPr>
        <xdr:spPr>
          <a:xfrm>
            <a:off x="9572335" y="2794889"/>
            <a:ext cx="1301750" cy="505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742281B-C611-DD4B-985A-DE2D35CB767D}" type="TxLink">
              <a:rPr lang="en-US" sz="1600" b="1" i="0" u="none" strike="noStrike">
                <a:solidFill>
                  <a:srgbClr val="000000"/>
                </a:solidFill>
                <a:latin typeface="Calibri"/>
                <a:cs typeface="Calibri"/>
              </a:rPr>
              <a:pPr algn="ctr"/>
              <a:t>#¡REF!</a:t>
            </a:fld>
            <a:r>
              <a:rPr lang="en-US" sz="1600" b="1" i="0" u="none" strike="noStrike">
                <a:solidFill>
                  <a:srgbClr val="000000"/>
                </a:solidFill>
                <a:latin typeface="Calibri"/>
                <a:cs typeface="Calibri"/>
              </a:rPr>
              <a:t>%</a:t>
            </a:r>
            <a:endParaRPr lang="en-US" sz="3200" b="1" i="0" u="none" strike="noStrike">
              <a:solidFill>
                <a:schemeClr val="tx1"/>
              </a:solidFill>
              <a:latin typeface="Century Gothic" panose="020B0502020202020204" pitchFamily="34" charset="0"/>
              <a:cs typeface="Calibri"/>
            </a:endParaRPr>
          </a:p>
        </xdr:txBody>
      </xdr:sp>
      <xdr:sp macro="" textlink="$G$9">
        <xdr:nvSpPr>
          <xdr:cNvPr id="407" name="CuadroTexto 406">
            <a:extLst>
              <a:ext uri="{FF2B5EF4-FFF2-40B4-BE49-F238E27FC236}">
                <a16:creationId xmlns:a16="http://schemas.microsoft.com/office/drawing/2014/main" id="{00000000-0008-0000-0000-000097010000}"/>
              </a:ext>
            </a:extLst>
          </xdr:cNvPr>
          <xdr:cNvSpPr txBox="1"/>
        </xdr:nvSpPr>
        <xdr:spPr>
          <a:xfrm>
            <a:off x="8813800" y="24892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408" name="CuadroTexto 407">
            <a:extLst>
              <a:ext uri="{FF2B5EF4-FFF2-40B4-BE49-F238E27FC236}">
                <a16:creationId xmlns:a16="http://schemas.microsoft.com/office/drawing/2014/main" id="{00000000-0008-0000-0000-000098010000}"/>
              </a:ext>
            </a:extLst>
          </xdr:cNvPr>
          <xdr:cNvSpPr txBox="1"/>
        </xdr:nvSpPr>
        <xdr:spPr>
          <a:xfrm>
            <a:off x="9474200" y="1828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09" name="CuadroTexto 408">
            <a:extLst>
              <a:ext uri="{FF2B5EF4-FFF2-40B4-BE49-F238E27FC236}">
                <a16:creationId xmlns:a16="http://schemas.microsoft.com/office/drawing/2014/main" id="{00000000-0008-0000-0000-00009901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10" name="CuadroTexto 409">
            <a:extLst>
              <a:ext uri="{FF2B5EF4-FFF2-40B4-BE49-F238E27FC236}">
                <a16:creationId xmlns:a16="http://schemas.microsoft.com/office/drawing/2014/main" id="{00000000-0008-0000-0000-00009A01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774700</xdr:colOff>
      <xdr:row>44</xdr:row>
      <xdr:rowOff>177800</xdr:rowOff>
    </xdr:from>
    <xdr:to>
      <xdr:col>6</xdr:col>
      <xdr:colOff>1358900</xdr:colOff>
      <xdr:row>48</xdr:row>
      <xdr:rowOff>0</xdr:rowOff>
    </xdr:to>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206500" y="10579100"/>
          <a:ext cx="4076700" cy="5842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rgbClr val="002060"/>
              </a:solidFill>
              <a:latin typeface="Century Gothic" panose="020B0502020202020204" pitchFamily="34" charset="0"/>
            </a:rPr>
            <a:t>I. GESTIÓN INTEGRAL DE ESPECTRO PARA EL INCREMENTO DEL</a:t>
          </a:r>
          <a:r>
            <a:rPr lang="es-MX" sz="1200" b="1" baseline="0">
              <a:solidFill>
                <a:srgbClr val="002060"/>
              </a:solidFill>
              <a:latin typeface="Century Gothic" panose="020B0502020202020204" pitchFamily="34" charset="0"/>
            </a:rPr>
            <a:t> </a:t>
          </a:r>
          <a:r>
            <a:rPr lang="es-MX" sz="1200" b="1">
              <a:solidFill>
                <a:srgbClr val="002060"/>
              </a:solidFill>
              <a:latin typeface="Century Gothic" panose="020B0502020202020204" pitchFamily="34" charset="0"/>
            </a:rPr>
            <a:t>BIENESTAR SOCIAL</a:t>
          </a:r>
        </a:p>
      </xdr:txBody>
    </xdr:sp>
    <xdr:clientData/>
  </xdr:twoCellAnchor>
  <xdr:twoCellAnchor>
    <xdr:from>
      <xdr:col>3</xdr:col>
      <xdr:colOff>399551</xdr:colOff>
      <xdr:row>47</xdr:row>
      <xdr:rowOff>177658</xdr:rowOff>
    </xdr:from>
    <xdr:to>
      <xdr:col>6</xdr:col>
      <xdr:colOff>490591</xdr:colOff>
      <xdr:row>49</xdr:row>
      <xdr:rowOff>279258</xdr:rowOff>
    </xdr:to>
    <xdr:sp macro="" textlink="">
      <xdr:nvSpPr>
        <xdr:cNvPr id="181" name="CuadroTexto 180">
          <a:extLst>
            <a:ext uri="{FF2B5EF4-FFF2-40B4-BE49-F238E27FC236}">
              <a16:creationId xmlns:a16="http://schemas.microsoft.com/office/drawing/2014/main" id="{00000000-0008-0000-0000-0000B5000000}"/>
            </a:ext>
          </a:extLst>
        </xdr:cNvPr>
        <xdr:cNvSpPr txBox="1"/>
      </xdr:nvSpPr>
      <xdr:spPr>
        <a:xfrm>
          <a:off x="2211798" y="12021478"/>
          <a:ext cx="2759467" cy="472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tx1"/>
              </a:solidFill>
              <a:latin typeface="Century Gothic" panose="020B0502020202020204" pitchFamily="34" charset="0"/>
            </a:rPr>
            <a:t>Total actividades evaluadas</a:t>
          </a:r>
        </a:p>
      </xdr:txBody>
    </xdr:sp>
    <xdr:clientData/>
  </xdr:twoCellAnchor>
  <xdr:twoCellAnchor>
    <xdr:from>
      <xdr:col>6</xdr:col>
      <xdr:colOff>444500</xdr:colOff>
      <xdr:row>48</xdr:row>
      <xdr:rowOff>68351</xdr:rowOff>
    </xdr:from>
    <xdr:to>
      <xdr:col>6</xdr:col>
      <xdr:colOff>1066800</xdr:colOff>
      <xdr:row>49</xdr:row>
      <xdr:rowOff>203057</xdr:rowOff>
    </xdr:to>
    <xdr:sp macro="" textlink="$I$17">
      <xdr:nvSpPr>
        <xdr:cNvPr id="167" name="Rectángulo redondeado 166">
          <a:extLst>
            <a:ext uri="{FF2B5EF4-FFF2-40B4-BE49-F238E27FC236}">
              <a16:creationId xmlns:a16="http://schemas.microsoft.com/office/drawing/2014/main" id="{00000000-0008-0000-0000-0000A7000000}"/>
            </a:ext>
          </a:extLst>
        </xdr:cNvPr>
        <xdr:cNvSpPr/>
      </xdr:nvSpPr>
      <xdr:spPr>
        <a:xfrm>
          <a:off x="4925174" y="12097677"/>
          <a:ext cx="622300" cy="32021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BBE5D13-FE7F-D743-B70B-A0E7096816D8}" type="TxLink">
            <a:rPr lang="en-US" sz="1800" b="1" i="0" u="none" strike="noStrike">
              <a:solidFill>
                <a:srgbClr val="000000"/>
              </a:solidFill>
              <a:latin typeface="Calibri"/>
              <a:cs typeface="Calibri"/>
            </a:rPr>
            <a:pPr algn="ctr"/>
            <a:t>#¡REF!</a:t>
          </a:fld>
          <a:endParaRPr lang="es-MX" sz="2400" b="1"/>
        </a:p>
      </xdr:txBody>
    </xdr:sp>
    <xdr:clientData/>
  </xdr:twoCellAnchor>
  <xdr:twoCellAnchor>
    <xdr:from>
      <xdr:col>1</xdr:col>
      <xdr:colOff>393700</xdr:colOff>
      <xdr:row>34</xdr:row>
      <xdr:rowOff>50800</xdr:rowOff>
    </xdr:from>
    <xdr:to>
      <xdr:col>8</xdr:col>
      <xdr:colOff>1244600</xdr:colOff>
      <xdr:row>49</xdr:row>
      <xdr:rowOff>266700</xdr:rowOff>
    </xdr:to>
    <xdr:sp macro="" textlink="">
      <xdr:nvSpPr>
        <xdr:cNvPr id="173" name="Rectángulo redondeado 172">
          <a:extLst>
            <a:ext uri="{FF2B5EF4-FFF2-40B4-BE49-F238E27FC236}">
              <a16:creationId xmlns:a16="http://schemas.microsoft.com/office/drawing/2014/main" id="{00000000-0008-0000-0000-0000AD000000}"/>
            </a:ext>
          </a:extLst>
        </xdr:cNvPr>
        <xdr:cNvSpPr/>
      </xdr:nvSpPr>
      <xdr:spPr>
        <a:xfrm>
          <a:off x="952500" y="9410700"/>
          <a:ext cx="7543800" cy="3073400"/>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1113034</xdr:colOff>
      <xdr:row>34</xdr:row>
      <xdr:rowOff>57079</xdr:rowOff>
    </xdr:from>
    <xdr:to>
      <xdr:col>13</xdr:col>
      <xdr:colOff>271124</xdr:colOff>
      <xdr:row>51</xdr:row>
      <xdr:rowOff>114159</xdr:rowOff>
    </xdr:to>
    <xdr:grpSp>
      <xdr:nvGrpSpPr>
        <xdr:cNvPr id="411" name="Grupo 410">
          <a:extLst>
            <a:ext uri="{FF2B5EF4-FFF2-40B4-BE49-F238E27FC236}">
              <a16:creationId xmlns:a16="http://schemas.microsoft.com/office/drawing/2014/main" id="{00000000-0008-0000-0000-00009B010000}"/>
            </a:ext>
          </a:extLst>
        </xdr:cNvPr>
        <xdr:cNvGrpSpPr/>
      </xdr:nvGrpSpPr>
      <xdr:grpSpPr>
        <a:xfrm>
          <a:off x="8199634" y="9772579"/>
          <a:ext cx="5317590" cy="3498780"/>
          <a:chOff x="7442200" y="1420117"/>
          <a:chExt cx="5207000" cy="3012183"/>
        </a:xfrm>
      </xdr:grpSpPr>
      <xdr:graphicFrame macro="">
        <xdr:nvGraphicFramePr>
          <xdr:cNvPr id="412" name="Gráfico 411">
            <a:extLst>
              <a:ext uri="{FF2B5EF4-FFF2-40B4-BE49-F238E27FC236}">
                <a16:creationId xmlns:a16="http://schemas.microsoft.com/office/drawing/2014/main" id="{00000000-0008-0000-0000-00009C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25"/>
          </a:graphicData>
        </a:graphic>
      </xdr:graphicFrame>
      <xdr:sp macro="" textlink="">
        <xdr:nvSpPr>
          <xdr:cNvPr id="413" name="CuadroTexto 412">
            <a:extLst>
              <a:ext uri="{FF2B5EF4-FFF2-40B4-BE49-F238E27FC236}">
                <a16:creationId xmlns:a16="http://schemas.microsoft.com/office/drawing/2014/main" id="{00000000-0008-0000-0000-00009D010000}"/>
              </a:ext>
            </a:extLst>
          </xdr:cNvPr>
          <xdr:cNvSpPr txBox="1"/>
        </xdr:nvSpPr>
        <xdr:spPr>
          <a:xfrm>
            <a:off x="8293100" y="2781300"/>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CAL2'!$H$19">
        <xdr:nvSpPr>
          <xdr:cNvPr id="414" name="CuadroTexto 413">
            <a:extLst>
              <a:ext uri="{FF2B5EF4-FFF2-40B4-BE49-F238E27FC236}">
                <a16:creationId xmlns:a16="http://schemas.microsoft.com/office/drawing/2014/main" id="{00000000-0008-0000-0000-00009E010000}"/>
              </a:ext>
            </a:extLst>
          </xdr:cNvPr>
          <xdr:cNvSpPr txBox="1"/>
        </xdr:nvSpPr>
        <xdr:spPr>
          <a:xfrm>
            <a:off x="8278783" y="2080366"/>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710F86-6CA8-F84B-8B94-AD0EC7DF96F3}"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CAL2'!$G$20">
        <xdr:nvSpPr>
          <xdr:cNvPr id="415" name="CuadroTexto 414">
            <a:extLst>
              <a:ext uri="{FF2B5EF4-FFF2-40B4-BE49-F238E27FC236}">
                <a16:creationId xmlns:a16="http://schemas.microsoft.com/office/drawing/2014/main" id="{00000000-0008-0000-0000-00009F010000}"/>
              </a:ext>
            </a:extLst>
          </xdr:cNvPr>
          <xdr:cNvSpPr txBox="1"/>
        </xdr:nvSpPr>
        <xdr:spPr>
          <a:xfrm>
            <a:off x="9643906" y="1420117"/>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3020D22-78F4-F24D-89DF-DF1453D531FF}"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CAL2'!$G$21">
        <xdr:nvSpPr>
          <xdr:cNvPr id="416" name="CuadroTexto 415">
            <a:extLst>
              <a:ext uri="{FF2B5EF4-FFF2-40B4-BE49-F238E27FC236}">
                <a16:creationId xmlns:a16="http://schemas.microsoft.com/office/drawing/2014/main" id="{00000000-0008-0000-0000-0000A0010000}"/>
              </a:ext>
            </a:extLst>
          </xdr:cNvPr>
          <xdr:cNvSpPr txBox="1"/>
        </xdr:nvSpPr>
        <xdr:spPr>
          <a:xfrm>
            <a:off x="11168014" y="1923963"/>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728587F-1941-704F-9343-D9EA898C8A0E}"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AL2'!$G$22">
        <xdr:nvSpPr>
          <xdr:cNvPr id="417" name="CuadroTexto 416">
            <a:extLst>
              <a:ext uri="{FF2B5EF4-FFF2-40B4-BE49-F238E27FC236}">
                <a16:creationId xmlns:a16="http://schemas.microsoft.com/office/drawing/2014/main" id="{00000000-0008-0000-0000-0000A101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7AEBC3B3-CD1B-0A4B-9726-F413F216A14E}"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AL2'!$C$20">
        <xdr:nvSpPr>
          <xdr:cNvPr id="418" name="CuadroTexto 417">
            <a:extLst>
              <a:ext uri="{FF2B5EF4-FFF2-40B4-BE49-F238E27FC236}">
                <a16:creationId xmlns:a16="http://schemas.microsoft.com/office/drawing/2014/main" id="{00000000-0008-0000-0000-0000A2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4FDF3D5-BB7F-C840-92D6-51D471DFDD57}" type="TxLink">
              <a:rPr lang="en-US" sz="1600" b="1" i="0" u="none" strike="noStrike">
                <a:solidFill>
                  <a:srgbClr val="000000"/>
                </a:solidFill>
                <a:latin typeface="Calibri"/>
                <a:cs typeface="Calibri"/>
              </a:rPr>
              <a:pPr algn="ctr"/>
              <a:t>#¡REF!</a:t>
            </a:fld>
            <a:r>
              <a:rPr lang="en-US" sz="1600" b="1" i="0" u="none" strike="noStrike">
                <a:solidFill>
                  <a:srgbClr val="000000"/>
                </a:solidFill>
                <a:latin typeface="Calibri"/>
                <a:cs typeface="Calibri"/>
              </a:rPr>
              <a:t>%</a:t>
            </a:r>
            <a:endParaRPr lang="en-US" sz="4000" b="1" i="0" u="none" strike="noStrike">
              <a:solidFill>
                <a:srgbClr val="000000"/>
              </a:solidFill>
              <a:latin typeface="Century Gothic" panose="020B0502020202020204" pitchFamily="34" charset="0"/>
              <a:cs typeface="Calibri"/>
            </a:endParaRPr>
          </a:p>
        </xdr:txBody>
      </xdr:sp>
      <xdr:sp macro="" textlink="$G$9">
        <xdr:nvSpPr>
          <xdr:cNvPr id="419" name="CuadroTexto 418">
            <a:extLst>
              <a:ext uri="{FF2B5EF4-FFF2-40B4-BE49-F238E27FC236}">
                <a16:creationId xmlns:a16="http://schemas.microsoft.com/office/drawing/2014/main" id="{00000000-0008-0000-0000-0000A3010000}"/>
              </a:ext>
            </a:extLst>
          </xdr:cNvPr>
          <xdr:cNvSpPr txBox="1"/>
        </xdr:nvSpPr>
        <xdr:spPr>
          <a:xfrm>
            <a:off x="8722449" y="261418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420" name="CuadroTexto 419">
            <a:extLst>
              <a:ext uri="{FF2B5EF4-FFF2-40B4-BE49-F238E27FC236}">
                <a16:creationId xmlns:a16="http://schemas.microsoft.com/office/drawing/2014/main" id="{00000000-0008-0000-0000-0000A4010000}"/>
              </a:ext>
            </a:extLst>
          </xdr:cNvPr>
          <xdr:cNvSpPr txBox="1"/>
        </xdr:nvSpPr>
        <xdr:spPr>
          <a:xfrm>
            <a:off x="9286690" y="195458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21" name="CuadroTexto 420">
            <a:extLst>
              <a:ext uri="{FF2B5EF4-FFF2-40B4-BE49-F238E27FC236}">
                <a16:creationId xmlns:a16="http://schemas.microsoft.com/office/drawing/2014/main" id="{00000000-0008-0000-0000-0000A501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22" name="CuadroTexto 421">
            <a:extLst>
              <a:ext uri="{FF2B5EF4-FFF2-40B4-BE49-F238E27FC236}">
                <a16:creationId xmlns:a16="http://schemas.microsoft.com/office/drawing/2014/main" id="{00000000-0008-0000-0000-0000A601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848902</xdr:colOff>
      <xdr:row>44</xdr:row>
      <xdr:rowOff>149261</xdr:rowOff>
    </xdr:from>
    <xdr:to>
      <xdr:col>12</xdr:col>
      <xdr:colOff>342472</xdr:colOff>
      <xdr:row>47</xdr:row>
      <xdr:rowOff>149261</xdr:rowOff>
    </xdr:to>
    <xdr:sp macro="" textlink="">
      <xdr:nvSpPr>
        <xdr:cNvPr id="60" name="CuadroTexto 59">
          <a:extLst>
            <a:ext uri="{FF2B5EF4-FFF2-40B4-BE49-F238E27FC236}">
              <a16:creationId xmlns:a16="http://schemas.microsoft.com/office/drawing/2014/main" id="{00000000-0008-0000-0000-00003C000000}"/>
            </a:ext>
          </a:extLst>
        </xdr:cNvPr>
        <xdr:cNvSpPr txBox="1"/>
      </xdr:nvSpPr>
      <xdr:spPr>
        <a:xfrm>
          <a:off x="9539127" y="11436564"/>
          <a:ext cx="3760199" cy="556517"/>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baseline="0">
              <a:solidFill>
                <a:srgbClr val="002060"/>
              </a:solidFill>
              <a:latin typeface="Century Gothic" panose="020B0502020202020204" pitchFamily="34" charset="0"/>
            </a:rPr>
            <a:t>ii. </a:t>
          </a:r>
          <a:r>
            <a:rPr lang="es-MX" sz="1200" b="1">
              <a:solidFill>
                <a:srgbClr val="002060"/>
              </a:solidFill>
              <a:latin typeface="Century Gothic" panose="020B0502020202020204" pitchFamily="34" charset="0"/>
            </a:rPr>
            <a:t> FORTALECIMIENTO DEL SISTEMA DE GESTIÓN Y DE DESEMPEÑO</a:t>
          </a:r>
          <a:r>
            <a:rPr lang="es-MX" sz="1200" b="1" baseline="0">
              <a:solidFill>
                <a:srgbClr val="002060"/>
              </a:solidFill>
              <a:latin typeface="Century Gothic" panose="020B0502020202020204" pitchFamily="34" charset="0"/>
            </a:rPr>
            <a:t> </a:t>
          </a:r>
          <a:r>
            <a:rPr lang="es-MX" sz="1200" b="1">
              <a:solidFill>
                <a:srgbClr val="002060"/>
              </a:solidFill>
              <a:latin typeface="Century Gothic" panose="020B0502020202020204" pitchFamily="34" charset="0"/>
            </a:rPr>
            <a:t>INSTITUCIONAL</a:t>
          </a:r>
        </a:p>
      </xdr:txBody>
    </xdr:sp>
    <xdr:clientData/>
  </xdr:twoCellAnchor>
  <xdr:twoCellAnchor>
    <xdr:from>
      <xdr:col>9</xdr:col>
      <xdr:colOff>913259</xdr:colOff>
      <xdr:row>48</xdr:row>
      <xdr:rowOff>50801</xdr:rowOff>
    </xdr:from>
    <xdr:to>
      <xdr:col>11</xdr:col>
      <xdr:colOff>817367</xdr:colOff>
      <xdr:row>49</xdr:row>
      <xdr:rowOff>242585</xdr:rowOff>
    </xdr:to>
    <xdr:sp macro="" textlink="">
      <xdr:nvSpPr>
        <xdr:cNvPr id="233" name="CuadroTexto 232">
          <a:extLst>
            <a:ext uri="{FF2B5EF4-FFF2-40B4-BE49-F238E27FC236}">
              <a16:creationId xmlns:a16="http://schemas.microsoft.com/office/drawing/2014/main" id="{00000000-0008-0000-0000-0000E9000000}"/>
            </a:ext>
          </a:extLst>
        </xdr:cNvPr>
        <xdr:cNvSpPr txBox="1"/>
      </xdr:nvSpPr>
      <xdr:spPr>
        <a:xfrm>
          <a:off x="9603484" y="12080127"/>
          <a:ext cx="2543995" cy="377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 evaluadas</a:t>
          </a:r>
        </a:p>
      </xdr:txBody>
    </xdr:sp>
    <xdr:clientData/>
  </xdr:twoCellAnchor>
  <xdr:twoCellAnchor>
    <xdr:from>
      <xdr:col>11</xdr:col>
      <xdr:colOff>727040</xdr:colOff>
      <xdr:row>48</xdr:row>
      <xdr:rowOff>55651</xdr:rowOff>
    </xdr:from>
    <xdr:to>
      <xdr:col>12</xdr:col>
      <xdr:colOff>66640</xdr:colOff>
      <xdr:row>49</xdr:row>
      <xdr:rowOff>190357</xdr:rowOff>
    </xdr:to>
    <xdr:sp macro="" textlink="$I$16">
      <xdr:nvSpPr>
        <xdr:cNvPr id="187" name="Rectángulo redondeado 186">
          <a:extLst>
            <a:ext uri="{FF2B5EF4-FFF2-40B4-BE49-F238E27FC236}">
              <a16:creationId xmlns:a16="http://schemas.microsoft.com/office/drawing/2014/main" id="{00000000-0008-0000-0000-0000BB000000}"/>
            </a:ext>
          </a:extLst>
        </xdr:cNvPr>
        <xdr:cNvSpPr/>
      </xdr:nvSpPr>
      <xdr:spPr>
        <a:xfrm>
          <a:off x="12057152" y="12084977"/>
          <a:ext cx="623870" cy="32021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FD8AE710-9BC2-D14E-9FDB-6C6BCDF619BF}" type="TxLink">
            <a:rPr lang="en-US" sz="1800" b="1" i="0" u="none" strike="noStrike">
              <a:solidFill>
                <a:schemeClr val="tx1"/>
              </a:solidFill>
              <a:latin typeface="Calibri" panose="020F0502020204030204" pitchFamily="34" charset="0"/>
              <a:ea typeface="+mn-ea"/>
              <a:cs typeface="Calibri" panose="020F0502020204030204" pitchFamily="34" charset="0"/>
            </a:rPr>
            <a:pPr marL="0" indent="0" algn="ctr"/>
            <a:t>8</a:t>
          </a:fld>
          <a:endParaRPr lang="es-MX" sz="1800" b="1" i="0" u="none" strike="noStrike">
            <a:solidFill>
              <a:schemeClr val="tx1"/>
            </a:solidFill>
            <a:latin typeface="Calibri" panose="020F0502020204030204" pitchFamily="34" charset="0"/>
            <a:ea typeface="+mn-ea"/>
            <a:cs typeface="Calibri" panose="020F0502020204030204" pitchFamily="34" charset="0"/>
          </a:endParaRPr>
        </a:p>
      </xdr:txBody>
    </xdr:sp>
    <xdr:clientData/>
  </xdr:twoCellAnchor>
  <xdr:twoCellAnchor>
    <xdr:from>
      <xdr:col>13</xdr:col>
      <xdr:colOff>462218</xdr:colOff>
      <xdr:row>8</xdr:row>
      <xdr:rowOff>215900</xdr:rowOff>
    </xdr:from>
    <xdr:to>
      <xdr:col>14</xdr:col>
      <xdr:colOff>392629</xdr:colOff>
      <xdr:row>8</xdr:row>
      <xdr:rowOff>469900</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4495718" y="2006600"/>
          <a:ext cx="75591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t>53,7%</a:t>
          </a:r>
        </a:p>
      </xdr:txBody>
    </xdr:sp>
    <xdr:clientData/>
  </xdr:twoCellAnchor>
  <xdr:twoCellAnchor>
    <xdr:from>
      <xdr:col>13</xdr:col>
      <xdr:colOff>599888</xdr:colOff>
      <xdr:row>8</xdr:row>
      <xdr:rowOff>482600</xdr:rowOff>
    </xdr:from>
    <xdr:to>
      <xdr:col>13</xdr:col>
      <xdr:colOff>800099</xdr:colOff>
      <xdr:row>9</xdr:row>
      <xdr:rowOff>199146</xdr:rowOff>
    </xdr:to>
    <xdr:sp macro="" textlink="">
      <xdr:nvSpPr>
        <xdr:cNvPr id="9" name="Triángulo 8">
          <a:extLst>
            <a:ext uri="{FF2B5EF4-FFF2-40B4-BE49-F238E27FC236}">
              <a16:creationId xmlns:a16="http://schemas.microsoft.com/office/drawing/2014/main" id="{00000000-0008-0000-0000-000009000000}"/>
            </a:ext>
          </a:extLst>
        </xdr:cNvPr>
        <xdr:cNvSpPr/>
      </xdr:nvSpPr>
      <xdr:spPr>
        <a:xfrm rot="10800000">
          <a:off x="14633388" y="2273300"/>
          <a:ext cx="200211" cy="211846"/>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1299632</xdr:colOff>
      <xdr:row>87</xdr:row>
      <xdr:rowOff>63500</xdr:rowOff>
    </xdr:from>
    <xdr:to>
      <xdr:col>7</xdr:col>
      <xdr:colOff>452246</xdr:colOff>
      <xdr:row>88</xdr:row>
      <xdr:rowOff>147358</xdr:rowOff>
    </xdr:to>
    <xdr:sp macro="" textlink="'CAL2'!D94">
      <xdr:nvSpPr>
        <xdr:cNvPr id="11" name="CuadroTexto 10">
          <a:extLst>
            <a:ext uri="{FF2B5EF4-FFF2-40B4-BE49-F238E27FC236}">
              <a16:creationId xmlns:a16="http://schemas.microsoft.com/office/drawing/2014/main" id="{00000000-0008-0000-0000-00000B000000}"/>
            </a:ext>
          </a:extLst>
        </xdr:cNvPr>
        <xdr:cNvSpPr txBox="1"/>
      </xdr:nvSpPr>
      <xdr:spPr>
        <a:xfrm>
          <a:off x="5803899" y="23380700"/>
          <a:ext cx="862880" cy="388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2000" b="1" i="0" u="none" strike="noStrike">
              <a:solidFill>
                <a:srgbClr val="000000"/>
              </a:solidFill>
              <a:latin typeface="Calibri"/>
              <a:ea typeface="+mn-ea"/>
              <a:cs typeface="Calibri"/>
            </a:rPr>
            <a:t>100%</a:t>
          </a:r>
          <a:endParaRPr lang="en-US" sz="4400" b="1" i="0" u="none" strike="noStrike">
            <a:solidFill>
              <a:srgbClr val="000000"/>
            </a:solidFill>
            <a:latin typeface="Calibri"/>
            <a:ea typeface="+mn-ea"/>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660400</xdr:colOff>
      <xdr:row>58</xdr:row>
      <xdr:rowOff>114300</xdr:rowOff>
    </xdr:from>
    <xdr:to>
      <xdr:col>11</xdr:col>
      <xdr:colOff>584200</xdr:colOff>
      <xdr:row>75</xdr:row>
      <xdr:rowOff>152400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469900</xdr:colOff>
      <xdr:row>0</xdr:row>
      <xdr:rowOff>82550</xdr:rowOff>
    </xdr:from>
    <xdr:to>
      <xdr:col>12</xdr:col>
      <xdr:colOff>647700</xdr:colOff>
      <xdr:row>12</xdr:row>
      <xdr:rowOff>323850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355600</xdr:colOff>
      <xdr:row>67</xdr:row>
      <xdr:rowOff>177800</xdr:rowOff>
    </xdr:from>
    <xdr:to>
      <xdr:col>21</xdr:col>
      <xdr:colOff>279400</xdr:colOff>
      <xdr:row>97</xdr:row>
      <xdr:rowOff>25400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469900</xdr:colOff>
      <xdr:row>0</xdr:row>
      <xdr:rowOff>82550</xdr:rowOff>
    </xdr:from>
    <xdr:to>
      <xdr:col>11</xdr:col>
      <xdr:colOff>660400</xdr:colOff>
      <xdr:row>3</xdr:row>
      <xdr:rowOff>177800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381000</xdr:colOff>
      <xdr:row>6</xdr:row>
      <xdr:rowOff>101600</xdr:rowOff>
    </xdr:from>
    <xdr:to>
      <xdr:col>21</xdr:col>
      <xdr:colOff>310366</xdr:colOff>
      <xdr:row>19</xdr:row>
      <xdr:rowOff>464763</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266700</xdr:colOff>
      <xdr:row>8</xdr:row>
      <xdr:rowOff>63500</xdr:rowOff>
    </xdr:from>
    <xdr:to>
      <xdr:col>14</xdr:col>
      <xdr:colOff>520700</xdr:colOff>
      <xdr:row>20</xdr:row>
      <xdr:rowOff>114300</xdr:rowOff>
    </xdr:to>
    <xdr:grpSp>
      <xdr:nvGrpSpPr>
        <xdr:cNvPr id="18" name="Grupo 17">
          <a:extLst>
            <a:ext uri="{FF2B5EF4-FFF2-40B4-BE49-F238E27FC236}">
              <a16:creationId xmlns:a16="http://schemas.microsoft.com/office/drawing/2014/main" id="{00000000-0008-0000-0200-000012000000}"/>
            </a:ext>
          </a:extLst>
        </xdr:cNvPr>
        <xdr:cNvGrpSpPr/>
      </xdr:nvGrpSpPr>
      <xdr:grpSpPr>
        <a:xfrm>
          <a:off x="6553200" y="1778000"/>
          <a:ext cx="4597400" cy="2384425"/>
          <a:chOff x="7442200" y="1238526"/>
          <a:chExt cx="5207000" cy="3193774"/>
        </a:xfrm>
      </xdr:grpSpPr>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8636000" y="2714764"/>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9">
        <xdr:nvSpPr>
          <xdr:cNvPr id="7" name="CuadroTexto 6">
            <a:extLst>
              <a:ext uri="{FF2B5EF4-FFF2-40B4-BE49-F238E27FC236}">
                <a16:creationId xmlns:a16="http://schemas.microsoft.com/office/drawing/2014/main" id="{00000000-0008-0000-0200-000007000000}"/>
              </a:ext>
            </a:extLst>
          </xdr:cNvPr>
          <xdr:cNvSpPr txBox="1"/>
        </xdr:nvSpPr>
        <xdr:spPr>
          <a:xfrm>
            <a:off x="8763000" y="184543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1C66813-DB2F-834B-9017-386A1660E48B}"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1400" b="1" i="0" u="none" strike="noStrike">
              <a:solidFill>
                <a:srgbClr val="000000"/>
              </a:solidFill>
              <a:latin typeface="Century Gothic" panose="020B0502020202020204" pitchFamily="34" charset="0"/>
              <a:cs typeface="Calibri"/>
            </a:endParaRPr>
          </a:p>
        </xdr:txBody>
      </xdr:sp>
      <xdr:sp macro="" textlink="$G$10">
        <xdr:nvSpPr>
          <xdr:cNvPr id="8" name="CuadroTexto 7">
            <a:extLst>
              <a:ext uri="{FF2B5EF4-FFF2-40B4-BE49-F238E27FC236}">
                <a16:creationId xmlns:a16="http://schemas.microsoft.com/office/drawing/2014/main" id="{00000000-0008-0000-0200-000008000000}"/>
              </a:ext>
            </a:extLst>
          </xdr:cNvPr>
          <xdr:cNvSpPr txBox="1"/>
        </xdr:nvSpPr>
        <xdr:spPr>
          <a:xfrm>
            <a:off x="10147300" y="123852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7E6FA00-4E7C-F14C-8E0A-99F425F4C9F1}"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1600" b="1" i="0" u="none" strike="noStrike">
              <a:solidFill>
                <a:srgbClr val="000000"/>
              </a:solidFill>
              <a:latin typeface="Century Gothic" panose="020B0502020202020204" pitchFamily="34" charset="0"/>
              <a:cs typeface="Calibri"/>
            </a:endParaRPr>
          </a:p>
        </xdr:txBody>
      </xdr:sp>
      <xdr:sp macro="" textlink="$G$11">
        <xdr:nvSpPr>
          <xdr:cNvPr id="9" name="CuadroTexto 8">
            <a:extLst>
              <a:ext uri="{FF2B5EF4-FFF2-40B4-BE49-F238E27FC236}">
                <a16:creationId xmlns:a16="http://schemas.microsoft.com/office/drawing/2014/main" id="{00000000-0008-0000-0200-000009000000}"/>
              </a:ext>
            </a:extLst>
          </xdr:cNvPr>
          <xdr:cNvSpPr txBox="1"/>
        </xdr:nvSpPr>
        <xdr:spPr>
          <a:xfrm>
            <a:off x="11341100" y="21336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3640A07-D166-6E45-8BE3-50AA3AAC0221}"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p>
        </xdr:txBody>
      </xdr:sp>
      <xdr:sp macro="" textlink="$H$13">
        <xdr:nvSpPr>
          <xdr:cNvPr id="10" name="CuadroTexto 9">
            <a:extLst>
              <a:ext uri="{FF2B5EF4-FFF2-40B4-BE49-F238E27FC236}">
                <a16:creationId xmlns:a16="http://schemas.microsoft.com/office/drawing/2014/main" id="{00000000-0008-0000-0200-00000A00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BB21A2A-C56C-0C40-9EBD-09072FB364D7}"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p>
        </xdr:txBody>
      </xdr:sp>
      <xdr:sp macro="" textlink="$C$13">
        <xdr:nvSpPr>
          <xdr:cNvPr id="11" name="CuadroTexto 10">
            <a:extLst>
              <a:ext uri="{FF2B5EF4-FFF2-40B4-BE49-F238E27FC236}">
                <a16:creationId xmlns:a16="http://schemas.microsoft.com/office/drawing/2014/main" id="{00000000-0008-0000-0200-00000B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9C8658F-60BE-F147-9F0B-88740F197E28}"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1800" b="1" i="0" u="none" strike="noStrike">
              <a:solidFill>
                <a:srgbClr val="000000"/>
              </a:solidFill>
              <a:latin typeface="Century Gothic" panose="020B0502020202020204" pitchFamily="34" charset="0"/>
              <a:cs typeface="Calibri"/>
            </a:endParaRPr>
          </a:p>
        </xdr:txBody>
      </xdr:sp>
      <xdr:sp macro="" textlink="$G$9">
        <xdr:nvSpPr>
          <xdr:cNvPr id="12" name="CuadroTexto 11">
            <a:extLst>
              <a:ext uri="{FF2B5EF4-FFF2-40B4-BE49-F238E27FC236}">
                <a16:creationId xmlns:a16="http://schemas.microsoft.com/office/drawing/2014/main" id="{00000000-0008-0000-0200-00000C000000}"/>
              </a:ext>
            </a:extLst>
          </xdr:cNvPr>
          <xdr:cNvSpPr txBox="1"/>
        </xdr:nvSpPr>
        <xdr:spPr>
          <a:xfrm>
            <a:off x="9067800" y="258900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13" name="CuadroTexto 12">
            <a:extLst>
              <a:ext uri="{FF2B5EF4-FFF2-40B4-BE49-F238E27FC236}">
                <a16:creationId xmlns:a16="http://schemas.microsoft.com/office/drawing/2014/main" id="{00000000-0008-0000-0200-00000D000000}"/>
              </a:ext>
            </a:extLst>
          </xdr:cNvPr>
          <xdr:cNvSpPr txBox="1"/>
        </xdr:nvSpPr>
        <xdr:spPr>
          <a:xfrm>
            <a:off x="9474200" y="1828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4" name="CuadroTexto 13">
            <a:extLst>
              <a:ext uri="{FF2B5EF4-FFF2-40B4-BE49-F238E27FC236}">
                <a16:creationId xmlns:a16="http://schemas.microsoft.com/office/drawing/2014/main" id="{00000000-0008-0000-0200-00000E00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5" name="CuadroTexto 14">
            <a:extLst>
              <a:ext uri="{FF2B5EF4-FFF2-40B4-BE49-F238E27FC236}">
                <a16:creationId xmlns:a16="http://schemas.microsoft.com/office/drawing/2014/main" id="{00000000-0008-0000-0200-00000F00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editAs="oneCell">
    <xdr:from>
      <xdr:col>14</xdr:col>
      <xdr:colOff>339778</xdr:colOff>
      <xdr:row>2</xdr:row>
      <xdr:rowOff>25400</xdr:rowOff>
    </xdr:from>
    <xdr:to>
      <xdr:col>15</xdr:col>
      <xdr:colOff>355600</xdr:colOff>
      <xdr:row>9</xdr:row>
      <xdr:rowOff>12700</xdr:rowOff>
    </xdr:to>
    <xdr:pic>
      <xdr:nvPicPr>
        <xdr:cNvPr id="17" name="Imagen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5"/>
        <a:stretch>
          <a:fillRect/>
        </a:stretch>
      </xdr:blipFill>
      <xdr:spPr>
        <a:xfrm>
          <a:off x="12468278" y="406400"/>
          <a:ext cx="841322" cy="1536700"/>
        </a:xfrm>
        <a:prstGeom prst="rect">
          <a:avLst/>
        </a:prstGeom>
      </xdr:spPr>
    </xdr:pic>
    <xdr:clientData/>
  </xdr:twoCellAnchor>
  <xdr:twoCellAnchor>
    <xdr:from>
      <xdr:col>8</xdr:col>
      <xdr:colOff>711200</xdr:colOff>
      <xdr:row>17</xdr:row>
      <xdr:rowOff>139700</xdr:rowOff>
    </xdr:from>
    <xdr:to>
      <xdr:col>14</xdr:col>
      <xdr:colOff>342900</xdr:colOff>
      <xdr:row>32</xdr:row>
      <xdr:rowOff>76200</xdr:rowOff>
    </xdr:to>
    <xdr:grpSp>
      <xdr:nvGrpSpPr>
        <xdr:cNvPr id="31" name="Grupo 30">
          <a:extLst>
            <a:ext uri="{FF2B5EF4-FFF2-40B4-BE49-F238E27FC236}">
              <a16:creationId xmlns:a16="http://schemas.microsoft.com/office/drawing/2014/main" id="{00000000-0008-0000-0200-00001F000000}"/>
            </a:ext>
          </a:extLst>
        </xdr:cNvPr>
        <xdr:cNvGrpSpPr/>
      </xdr:nvGrpSpPr>
      <xdr:grpSpPr>
        <a:xfrm>
          <a:off x="6997700" y="3568700"/>
          <a:ext cx="3975100" cy="2841625"/>
          <a:chOff x="7442200" y="1357624"/>
          <a:chExt cx="5207000" cy="3074676"/>
        </a:xfrm>
      </xdr:grpSpPr>
      <xdr:graphicFrame macro="">
        <xdr:nvGraphicFramePr>
          <xdr:cNvPr id="32" name="Gráfico 31">
            <a:extLst>
              <a:ext uri="{FF2B5EF4-FFF2-40B4-BE49-F238E27FC236}">
                <a16:creationId xmlns:a16="http://schemas.microsoft.com/office/drawing/2014/main" id="{00000000-0008-0000-0200-000020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8293100" y="2781300"/>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H$19">
        <xdr:nvSpPr>
          <xdr:cNvPr id="34" name="CuadroTexto 33">
            <a:extLst>
              <a:ext uri="{FF2B5EF4-FFF2-40B4-BE49-F238E27FC236}">
                <a16:creationId xmlns:a16="http://schemas.microsoft.com/office/drawing/2014/main" id="{00000000-0008-0000-0200-000022000000}"/>
              </a:ext>
            </a:extLst>
          </xdr:cNvPr>
          <xdr:cNvSpPr txBox="1"/>
        </xdr:nvSpPr>
        <xdr:spPr>
          <a:xfrm>
            <a:off x="8278783" y="2080366"/>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CCC5CCC-7213-3F46-B2F7-DFCDF3077CAA}"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1600" b="1" i="0" u="none" strike="noStrike">
              <a:solidFill>
                <a:srgbClr val="000000"/>
              </a:solidFill>
              <a:latin typeface="Century Gothic" panose="020B0502020202020204" pitchFamily="34" charset="0"/>
              <a:cs typeface="Calibri"/>
            </a:endParaRPr>
          </a:p>
        </xdr:txBody>
      </xdr:sp>
      <xdr:sp macro="" textlink="$G$20">
        <xdr:nvSpPr>
          <xdr:cNvPr id="35" name="CuadroTexto 34">
            <a:extLst>
              <a:ext uri="{FF2B5EF4-FFF2-40B4-BE49-F238E27FC236}">
                <a16:creationId xmlns:a16="http://schemas.microsoft.com/office/drawing/2014/main" id="{00000000-0008-0000-0200-000023000000}"/>
              </a:ext>
            </a:extLst>
          </xdr:cNvPr>
          <xdr:cNvSpPr txBox="1"/>
        </xdr:nvSpPr>
        <xdr:spPr>
          <a:xfrm>
            <a:off x="9630857" y="1357624"/>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EE1363E-8581-6942-A356-1441AA0DA83D}"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21">
        <xdr:nvSpPr>
          <xdr:cNvPr id="36" name="CuadroTexto 35">
            <a:extLst>
              <a:ext uri="{FF2B5EF4-FFF2-40B4-BE49-F238E27FC236}">
                <a16:creationId xmlns:a16="http://schemas.microsoft.com/office/drawing/2014/main" id="{00000000-0008-0000-0200-000024000000}"/>
              </a:ext>
            </a:extLst>
          </xdr:cNvPr>
          <xdr:cNvSpPr txBox="1"/>
        </xdr:nvSpPr>
        <xdr:spPr>
          <a:xfrm>
            <a:off x="11168014" y="1923963"/>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961825D-B486-774D-B184-A95E08D93939}"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endParaRPr lang="en-US" sz="1400" b="1" i="0" u="none" strike="noStrike">
              <a:solidFill>
                <a:srgbClr val="000000"/>
              </a:solidFill>
              <a:latin typeface="Calibri"/>
              <a:ea typeface="+mn-ea"/>
              <a:cs typeface="Calibri"/>
            </a:endParaRPr>
          </a:p>
        </xdr:txBody>
      </xdr:sp>
      <xdr:sp macro="" textlink="$G$22">
        <xdr:nvSpPr>
          <xdr:cNvPr id="37" name="CuadroTexto 36">
            <a:extLst>
              <a:ext uri="{FF2B5EF4-FFF2-40B4-BE49-F238E27FC236}">
                <a16:creationId xmlns:a16="http://schemas.microsoft.com/office/drawing/2014/main" id="{00000000-0008-0000-0200-00002500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BADF0306-74E4-2F43-9DC9-7C883A30EDBA}"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endParaRPr lang="en-US" sz="1400" b="1" i="0" u="none" strike="noStrike">
              <a:solidFill>
                <a:srgbClr val="000000"/>
              </a:solidFill>
              <a:latin typeface="Calibri"/>
              <a:ea typeface="+mn-ea"/>
              <a:cs typeface="Calibri"/>
            </a:endParaRPr>
          </a:p>
        </xdr:txBody>
      </xdr:sp>
      <xdr:sp macro="" textlink="$C$20">
        <xdr:nvSpPr>
          <xdr:cNvPr id="38" name="CuadroTexto 37">
            <a:extLst>
              <a:ext uri="{FF2B5EF4-FFF2-40B4-BE49-F238E27FC236}">
                <a16:creationId xmlns:a16="http://schemas.microsoft.com/office/drawing/2014/main" id="{00000000-0008-0000-0200-000026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4CA95A1-5203-6149-8881-29AB45733E6D}"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G$9">
        <xdr:nvSpPr>
          <xdr:cNvPr id="39" name="CuadroTexto 38">
            <a:extLst>
              <a:ext uri="{FF2B5EF4-FFF2-40B4-BE49-F238E27FC236}">
                <a16:creationId xmlns:a16="http://schemas.microsoft.com/office/drawing/2014/main" id="{00000000-0008-0000-0200-000027000000}"/>
              </a:ext>
            </a:extLst>
          </xdr:cNvPr>
          <xdr:cNvSpPr txBox="1"/>
        </xdr:nvSpPr>
        <xdr:spPr>
          <a:xfrm>
            <a:off x="8813800" y="24892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40" name="CuadroTexto 39">
            <a:extLst>
              <a:ext uri="{FF2B5EF4-FFF2-40B4-BE49-F238E27FC236}">
                <a16:creationId xmlns:a16="http://schemas.microsoft.com/office/drawing/2014/main" id="{00000000-0008-0000-0200-000028000000}"/>
              </a:ext>
            </a:extLst>
          </xdr:cNvPr>
          <xdr:cNvSpPr txBox="1"/>
        </xdr:nvSpPr>
        <xdr:spPr>
          <a:xfrm>
            <a:off x="9286690" y="195458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1" name="CuadroTexto 40">
            <a:extLst>
              <a:ext uri="{FF2B5EF4-FFF2-40B4-BE49-F238E27FC236}">
                <a16:creationId xmlns:a16="http://schemas.microsoft.com/office/drawing/2014/main" id="{00000000-0008-0000-0200-00002900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2" name="CuadroTexto 41">
            <a:extLst>
              <a:ext uri="{FF2B5EF4-FFF2-40B4-BE49-F238E27FC236}">
                <a16:creationId xmlns:a16="http://schemas.microsoft.com/office/drawing/2014/main" id="{00000000-0008-0000-0200-00002A00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8</xdr:col>
      <xdr:colOff>698500</xdr:colOff>
      <xdr:row>29</xdr:row>
      <xdr:rowOff>114300</xdr:rowOff>
    </xdr:from>
    <xdr:to>
      <xdr:col>14</xdr:col>
      <xdr:colOff>330200</xdr:colOff>
      <xdr:row>43</xdr:row>
      <xdr:rowOff>165100</xdr:rowOff>
    </xdr:to>
    <xdr:grpSp>
      <xdr:nvGrpSpPr>
        <xdr:cNvPr id="55" name="Grupo 54">
          <a:extLst>
            <a:ext uri="{FF2B5EF4-FFF2-40B4-BE49-F238E27FC236}">
              <a16:creationId xmlns:a16="http://schemas.microsoft.com/office/drawing/2014/main" id="{00000000-0008-0000-0200-000037000000}"/>
            </a:ext>
          </a:extLst>
        </xdr:cNvPr>
        <xdr:cNvGrpSpPr/>
      </xdr:nvGrpSpPr>
      <xdr:grpSpPr>
        <a:xfrm>
          <a:off x="6985000" y="5876925"/>
          <a:ext cx="3975100" cy="2717800"/>
          <a:chOff x="7442200" y="1441479"/>
          <a:chExt cx="5207000" cy="2990821"/>
        </a:xfrm>
      </xdr:grpSpPr>
      <xdr:graphicFrame macro="">
        <xdr:nvGraphicFramePr>
          <xdr:cNvPr id="56" name="Gráfico 55">
            <a:extLst>
              <a:ext uri="{FF2B5EF4-FFF2-40B4-BE49-F238E27FC236}">
                <a16:creationId xmlns:a16="http://schemas.microsoft.com/office/drawing/2014/main" id="{00000000-0008-0000-0200-000038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57" name="CuadroTexto 56">
            <a:extLst>
              <a:ext uri="{FF2B5EF4-FFF2-40B4-BE49-F238E27FC236}">
                <a16:creationId xmlns:a16="http://schemas.microsoft.com/office/drawing/2014/main" id="{00000000-0008-0000-0200-000039000000}"/>
              </a:ext>
            </a:extLst>
          </xdr:cNvPr>
          <xdr:cNvSpPr txBox="1"/>
        </xdr:nvSpPr>
        <xdr:spPr>
          <a:xfrm>
            <a:off x="8293100" y="2781300"/>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31">
        <xdr:nvSpPr>
          <xdr:cNvPr id="58" name="CuadroTexto 57">
            <a:extLst>
              <a:ext uri="{FF2B5EF4-FFF2-40B4-BE49-F238E27FC236}">
                <a16:creationId xmlns:a16="http://schemas.microsoft.com/office/drawing/2014/main" id="{00000000-0008-0000-0200-00003A000000}"/>
              </a:ext>
            </a:extLst>
          </xdr:cNvPr>
          <xdr:cNvSpPr txBox="1"/>
        </xdr:nvSpPr>
        <xdr:spPr>
          <a:xfrm>
            <a:off x="8870160" y="1577238"/>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46DDDAD-0835-2A44-8B91-25E44AFCFB05}"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1800" b="1" i="0" u="none" strike="noStrike">
              <a:solidFill>
                <a:srgbClr val="000000"/>
              </a:solidFill>
              <a:latin typeface="Century Gothic" panose="020B0502020202020204" pitchFamily="34" charset="0"/>
              <a:cs typeface="Calibri"/>
            </a:endParaRPr>
          </a:p>
        </xdr:txBody>
      </xdr:sp>
      <xdr:sp macro="" textlink="$G$32">
        <xdr:nvSpPr>
          <xdr:cNvPr id="59" name="CuadroTexto 58">
            <a:extLst>
              <a:ext uri="{FF2B5EF4-FFF2-40B4-BE49-F238E27FC236}">
                <a16:creationId xmlns:a16="http://schemas.microsoft.com/office/drawing/2014/main" id="{00000000-0008-0000-0200-00003B000000}"/>
              </a:ext>
            </a:extLst>
          </xdr:cNvPr>
          <xdr:cNvSpPr txBox="1"/>
        </xdr:nvSpPr>
        <xdr:spPr>
          <a:xfrm>
            <a:off x="10323201" y="1441479"/>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A3D1C388-579B-4F41-8482-16AD5638452E}"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p>
        </xdr:txBody>
      </xdr:sp>
      <xdr:sp macro="" textlink="$G$33">
        <xdr:nvSpPr>
          <xdr:cNvPr id="60" name="CuadroTexto 59">
            <a:extLst>
              <a:ext uri="{FF2B5EF4-FFF2-40B4-BE49-F238E27FC236}">
                <a16:creationId xmlns:a16="http://schemas.microsoft.com/office/drawing/2014/main" id="{00000000-0008-0000-0200-00003C000000}"/>
              </a:ext>
            </a:extLst>
          </xdr:cNvPr>
          <xdr:cNvSpPr txBox="1"/>
        </xdr:nvSpPr>
        <xdr:spPr>
          <a:xfrm>
            <a:off x="11384372" y="2175528"/>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B9C623F-7240-A647-A838-B1A29C588A3A}"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endParaRPr lang="en-US" sz="1600" b="1" i="0" u="none" strike="noStrike">
              <a:solidFill>
                <a:srgbClr val="000000"/>
              </a:solidFill>
              <a:latin typeface="Calibri"/>
              <a:ea typeface="+mn-ea"/>
              <a:cs typeface="Calibri"/>
            </a:endParaRPr>
          </a:p>
        </xdr:txBody>
      </xdr:sp>
      <xdr:sp macro="" textlink="$G$34">
        <xdr:nvSpPr>
          <xdr:cNvPr id="61" name="CuadroTexto 60">
            <a:extLst>
              <a:ext uri="{FF2B5EF4-FFF2-40B4-BE49-F238E27FC236}">
                <a16:creationId xmlns:a16="http://schemas.microsoft.com/office/drawing/2014/main" id="{00000000-0008-0000-0200-00003D00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F3E8D883-9331-E34A-BD4E-C2B456369732}"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endParaRPr lang="en-US" sz="1600" b="1" i="0" u="none" strike="noStrike">
              <a:solidFill>
                <a:srgbClr val="000000"/>
              </a:solidFill>
              <a:latin typeface="Calibri"/>
              <a:ea typeface="+mn-ea"/>
              <a:cs typeface="Calibri"/>
            </a:endParaRPr>
          </a:p>
        </xdr:txBody>
      </xdr:sp>
      <xdr:sp macro="" textlink="$C$33">
        <xdr:nvSpPr>
          <xdr:cNvPr id="62" name="CuadroTexto 61">
            <a:extLst>
              <a:ext uri="{FF2B5EF4-FFF2-40B4-BE49-F238E27FC236}">
                <a16:creationId xmlns:a16="http://schemas.microsoft.com/office/drawing/2014/main" id="{00000000-0008-0000-0200-00003E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B0CE9DD-68C6-D94D-903B-0DAC7D29CF91}" type="TxLink">
              <a:rPr lang="en-US" sz="1100" b="0" i="0" u="none" strike="noStrike">
                <a:solidFill>
                  <a:srgbClr val="000000"/>
                </a:solidFill>
                <a:latin typeface="Calibri"/>
                <a:cs typeface="Calibri"/>
              </a:rPr>
              <a:pPr algn="ctr"/>
              <a:t>#¡REF!</a:t>
            </a:fld>
            <a:endParaRPr lang="en-US" sz="2400" b="1" i="0" u="none" strike="noStrike">
              <a:solidFill>
                <a:srgbClr val="000000"/>
              </a:solidFill>
              <a:latin typeface="Century Gothic" panose="020B0502020202020204" pitchFamily="34" charset="0"/>
              <a:cs typeface="Calibri"/>
            </a:endParaRPr>
          </a:p>
        </xdr:txBody>
      </xdr:sp>
      <xdr:sp macro="" textlink="$G$9">
        <xdr:nvSpPr>
          <xdr:cNvPr id="63" name="CuadroTexto 62">
            <a:extLst>
              <a:ext uri="{FF2B5EF4-FFF2-40B4-BE49-F238E27FC236}">
                <a16:creationId xmlns:a16="http://schemas.microsoft.com/office/drawing/2014/main" id="{00000000-0008-0000-0200-00003F000000}"/>
              </a:ext>
            </a:extLst>
          </xdr:cNvPr>
          <xdr:cNvSpPr txBox="1"/>
        </xdr:nvSpPr>
        <xdr:spPr>
          <a:xfrm>
            <a:off x="8813800" y="24892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64" name="CuadroTexto 63">
            <a:extLst>
              <a:ext uri="{FF2B5EF4-FFF2-40B4-BE49-F238E27FC236}">
                <a16:creationId xmlns:a16="http://schemas.microsoft.com/office/drawing/2014/main" id="{00000000-0008-0000-0200-000040000000}"/>
              </a:ext>
            </a:extLst>
          </xdr:cNvPr>
          <xdr:cNvSpPr txBox="1"/>
        </xdr:nvSpPr>
        <xdr:spPr>
          <a:xfrm>
            <a:off x="9560743" y="1800848"/>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65" name="CuadroTexto 64">
            <a:extLst>
              <a:ext uri="{FF2B5EF4-FFF2-40B4-BE49-F238E27FC236}">
                <a16:creationId xmlns:a16="http://schemas.microsoft.com/office/drawing/2014/main" id="{00000000-0008-0000-0200-00004100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66" name="CuadroTexto 65">
            <a:extLst>
              <a:ext uri="{FF2B5EF4-FFF2-40B4-BE49-F238E27FC236}">
                <a16:creationId xmlns:a16="http://schemas.microsoft.com/office/drawing/2014/main" id="{00000000-0008-0000-0200-00004200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12700</xdr:colOff>
      <xdr:row>40</xdr:row>
      <xdr:rowOff>0</xdr:rowOff>
    </xdr:from>
    <xdr:to>
      <xdr:col>14</xdr:col>
      <xdr:colOff>469900</xdr:colOff>
      <xdr:row>58</xdr:row>
      <xdr:rowOff>63499</xdr:rowOff>
    </xdr:to>
    <xdr:grpSp>
      <xdr:nvGrpSpPr>
        <xdr:cNvPr id="67" name="Grupo 66">
          <a:extLst>
            <a:ext uri="{FF2B5EF4-FFF2-40B4-BE49-F238E27FC236}">
              <a16:creationId xmlns:a16="http://schemas.microsoft.com/office/drawing/2014/main" id="{00000000-0008-0000-0200-000043000000}"/>
            </a:ext>
          </a:extLst>
        </xdr:cNvPr>
        <xdr:cNvGrpSpPr/>
      </xdr:nvGrpSpPr>
      <xdr:grpSpPr>
        <a:xfrm>
          <a:off x="7023100" y="7858125"/>
          <a:ext cx="4076700" cy="3492499"/>
          <a:chOff x="7442200" y="1412529"/>
          <a:chExt cx="5207000" cy="3019771"/>
        </a:xfrm>
      </xdr:grpSpPr>
      <xdr:graphicFrame macro="">
        <xdr:nvGraphicFramePr>
          <xdr:cNvPr id="68" name="Gráfico 67">
            <a:extLst>
              <a:ext uri="{FF2B5EF4-FFF2-40B4-BE49-F238E27FC236}">
                <a16:creationId xmlns:a16="http://schemas.microsoft.com/office/drawing/2014/main" id="{00000000-0008-0000-0200-000044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43">
        <xdr:nvSpPr>
          <xdr:cNvPr id="70" name="CuadroTexto 69">
            <a:extLst>
              <a:ext uri="{FF2B5EF4-FFF2-40B4-BE49-F238E27FC236}">
                <a16:creationId xmlns:a16="http://schemas.microsoft.com/office/drawing/2014/main" id="{00000000-0008-0000-0200-000046000000}"/>
              </a:ext>
            </a:extLst>
          </xdr:cNvPr>
          <xdr:cNvSpPr txBox="1"/>
        </xdr:nvSpPr>
        <xdr:spPr>
          <a:xfrm>
            <a:off x="8163392" y="2069385"/>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3F53015-4E83-6844-9BE6-81C2D788095F}" type="TxLink">
              <a:rPr lang="en-US" sz="1400" b="1" i="0" u="none" strike="noStrike">
                <a:solidFill>
                  <a:srgbClr val="000000"/>
                </a:solidFill>
                <a:latin typeface="Calibri"/>
                <a:cs typeface="Calibri"/>
              </a:rPr>
              <a:pPr algn="ctr"/>
              <a:t>#¡REF!</a:t>
            </a:fld>
            <a:endParaRPr lang="en-US" sz="2000" b="1" i="0" u="none" strike="noStrike">
              <a:solidFill>
                <a:srgbClr val="000000"/>
              </a:solidFill>
              <a:latin typeface="Century Gothic" panose="020B0502020202020204" pitchFamily="34" charset="0"/>
              <a:cs typeface="Calibri"/>
            </a:endParaRPr>
          </a:p>
        </xdr:txBody>
      </xdr:sp>
      <xdr:sp macro="" textlink="$G$44">
        <xdr:nvSpPr>
          <xdr:cNvPr id="71" name="CuadroTexto 70">
            <a:extLst>
              <a:ext uri="{FF2B5EF4-FFF2-40B4-BE49-F238E27FC236}">
                <a16:creationId xmlns:a16="http://schemas.microsoft.com/office/drawing/2014/main" id="{00000000-0008-0000-0200-000047000000}"/>
              </a:ext>
            </a:extLst>
          </xdr:cNvPr>
          <xdr:cNvSpPr txBox="1"/>
        </xdr:nvSpPr>
        <xdr:spPr>
          <a:xfrm>
            <a:off x="9991453" y="1412529"/>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B41835A-C977-8645-B2D3-97331BBFF0D7}" type="TxLink">
              <a:rPr lang="en-US" sz="1400" b="1" i="0" u="none" strike="noStrike">
                <a:solidFill>
                  <a:srgbClr val="000000"/>
                </a:solidFill>
                <a:latin typeface="Calibri"/>
                <a:cs typeface="Calibri"/>
              </a:rPr>
              <a:pPr algn="ctr"/>
              <a:t>#¡REF!</a:t>
            </a:fld>
            <a:endParaRPr lang="en-US" sz="2800" b="1" i="0" u="none" strike="noStrike">
              <a:solidFill>
                <a:srgbClr val="000000"/>
              </a:solidFill>
              <a:latin typeface="Century Gothic" panose="020B0502020202020204" pitchFamily="34" charset="0"/>
              <a:cs typeface="Calibri"/>
            </a:endParaRPr>
          </a:p>
        </xdr:txBody>
      </xdr:sp>
      <xdr:sp macro="" textlink="$G$45">
        <xdr:nvSpPr>
          <xdr:cNvPr id="72" name="CuadroTexto 71">
            <a:extLst>
              <a:ext uri="{FF2B5EF4-FFF2-40B4-BE49-F238E27FC236}">
                <a16:creationId xmlns:a16="http://schemas.microsoft.com/office/drawing/2014/main" id="{00000000-0008-0000-0200-000048000000}"/>
              </a:ext>
            </a:extLst>
          </xdr:cNvPr>
          <xdr:cNvSpPr txBox="1"/>
        </xdr:nvSpPr>
        <xdr:spPr>
          <a:xfrm>
            <a:off x="11456491" y="1923963"/>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244911FA-8A73-3D48-AC5A-99DA4EBCEBBE}" type="TxLink">
              <a:rPr lang="en-US" sz="1400" b="1" i="0" u="none" strike="noStrike">
                <a:solidFill>
                  <a:srgbClr val="000000"/>
                </a:solidFill>
                <a:latin typeface="Calibri"/>
                <a:ea typeface="+mn-ea"/>
                <a:cs typeface="Calibri"/>
              </a:rPr>
              <a:pPr marL="0" indent="0" algn="ctr"/>
              <a:t>#¡REF!</a:t>
            </a:fld>
            <a:endParaRPr lang="en-US" sz="1800" b="1" i="0" u="none" strike="noStrike">
              <a:solidFill>
                <a:srgbClr val="000000"/>
              </a:solidFill>
              <a:latin typeface="Calibri"/>
              <a:ea typeface="+mn-ea"/>
              <a:cs typeface="Calibri"/>
            </a:endParaRPr>
          </a:p>
        </xdr:txBody>
      </xdr:sp>
      <xdr:sp macro="" textlink="$G$46">
        <xdr:nvSpPr>
          <xdr:cNvPr id="73" name="CuadroTexto 72">
            <a:extLst>
              <a:ext uri="{FF2B5EF4-FFF2-40B4-BE49-F238E27FC236}">
                <a16:creationId xmlns:a16="http://schemas.microsoft.com/office/drawing/2014/main" id="{00000000-0008-0000-0200-000049000000}"/>
              </a:ext>
            </a:extLst>
          </xdr:cNvPr>
          <xdr:cNvSpPr txBox="1"/>
        </xdr:nvSpPr>
        <xdr:spPr>
          <a:xfrm>
            <a:off x="11781976" y="2773757"/>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B3EBF435-D86C-5547-8012-D6B073CBD15D}" type="TxLink">
              <a:rPr lang="en-US" sz="1400" b="1" i="0" u="none" strike="noStrike">
                <a:solidFill>
                  <a:srgbClr val="000000"/>
                </a:solidFill>
                <a:latin typeface="Calibri"/>
                <a:ea typeface="+mn-ea"/>
                <a:cs typeface="Calibri"/>
              </a:rPr>
              <a:pPr marL="0" indent="0" algn="ctr"/>
              <a:t>#¡REF!</a:t>
            </a:fld>
            <a:endParaRPr lang="en-US" sz="1800" b="1" i="0" u="none" strike="noStrike">
              <a:solidFill>
                <a:srgbClr val="000000"/>
              </a:solidFill>
              <a:latin typeface="Calibri"/>
              <a:ea typeface="+mn-ea"/>
              <a:cs typeface="Calibri"/>
            </a:endParaRPr>
          </a:p>
        </xdr:txBody>
      </xdr:sp>
      <xdr:sp macro="" textlink="$C$43">
        <xdr:nvSpPr>
          <xdr:cNvPr id="74" name="CuadroTexto 73">
            <a:extLst>
              <a:ext uri="{FF2B5EF4-FFF2-40B4-BE49-F238E27FC236}">
                <a16:creationId xmlns:a16="http://schemas.microsoft.com/office/drawing/2014/main" id="{00000000-0008-0000-0200-00004A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6988D84-4B31-D24C-932F-21E3127081E8}" type="TxLink">
              <a:rPr lang="en-US" sz="1400" b="1" i="0" u="none" strike="noStrike">
                <a:solidFill>
                  <a:srgbClr val="000000"/>
                </a:solidFill>
                <a:latin typeface="Calibri"/>
                <a:cs typeface="Calibri"/>
              </a:rPr>
              <a:pPr algn="ctr"/>
              <a:t>#¡REF!</a:t>
            </a:fld>
            <a:endParaRPr lang="en-US" sz="3200" b="1" i="0" u="none" strike="noStrike">
              <a:solidFill>
                <a:srgbClr val="000000"/>
              </a:solidFill>
              <a:latin typeface="Century Gothic" panose="020B0502020202020204" pitchFamily="34" charset="0"/>
              <a:cs typeface="Calibri"/>
            </a:endParaRPr>
          </a:p>
        </xdr:txBody>
      </xdr:sp>
      <xdr:sp macro="" textlink="$G$9">
        <xdr:nvSpPr>
          <xdr:cNvPr id="75" name="CuadroTexto 74">
            <a:extLst>
              <a:ext uri="{FF2B5EF4-FFF2-40B4-BE49-F238E27FC236}">
                <a16:creationId xmlns:a16="http://schemas.microsoft.com/office/drawing/2014/main" id="{00000000-0008-0000-0200-00004B000000}"/>
              </a:ext>
            </a:extLst>
          </xdr:cNvPr>
          <xdr:cNvSpPr txBox="1"/>
        </xdr:nvSpPr>
        <xdr:spPr>
          <a:xfrm>
            <a:off x="8395509" y="2609992"/>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76" name="CuadroTexto 75">
            <a:extLst>
              <a:ext uri="{FF2B5EF4-FFF2-40B4-BE49-F238E27FC236}">
                <a16:creationId xmlns:a16="http://schemas.microsoft.com/office/drawing/2014/main" id="{00000000-0008-0000-0200-00004C000000}"/>
              </a:ext>
            </a:extLst>
          </xdr:cNvPr>
          <xdr:cNvSpPr txBox="1"/>
        </xdr:nvSpPr>
        <xdr:spPr>
          <a:xfrm>
            <a:off x="9286690" y="188869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77" name="CuadroTexto 76">
            <a:extLst>
              <a:ext uri="{FF2B5EF4-FFF2-40B4-BE49-F238E27FC236}">
                <a16:creationId xmlns:a16="http://schemas.microsoft.com/office/drawing/2014/main" id="{00000000-0008-0000-0200-00004D00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78" name="CuadroTexto 77">
            <a:extLst>
              <a:ext uri="{FF2B5EF4-FFF2-40B4-BE49-F238E27FC236}">
                <a16:creationId xmlns:a16="http://schemas.microsoft.com/office/drawing/2014/main" id="{00000000-0008-0000-0200-00004E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190500</xdr:colOff>
      <xdr:row>51</xdr:row>
      <xdr:rowOff>96196</xdr:rowOff>
    </xdr:from>
    <xdr:to>
      <xdr:col>14</xdr:col>
      <xdr:colOff>677498</xdr:colOff>
      <xdr:row>69</xdr:row>
      <xdr:rowOff>114299</xdr:rowOff>
    </xdr:to>
    <xdr:grpSp>
      <xdr:nvGrpSpPr>
        <xdr:cNvPr id="79" name="Grupo 78">
          <a:extLst>
            <a:ext uri="{FF2B5EF4-FFF2-40B4-BE49-F238E27FC236}">
              <a16:creationId xmlns:a16="http://schemas.microsoft.com/office/drawing/2014/main" id="{00000000-0008-0000-0200-00004F000000}"/>
            </a:ext>
          </a:extLst>
        </xdr:cNvPr>
        <xdr:cNvGrpSpPr/>
      </xdr:nvGrpSpPr>
      <xdr:grpSpPr>
        <a:xfrm>
          <a:off x="7200900" y="10049821"/>
          <a:ext cx="4106498" cy="3447103"/>
          <a:chOff x="7442200" y="1451781"/>
          <a:chExt cx="5240843" cy="2980519"/>
        </a:xfrm>
      </xdr:grpSpPr>
      <xdr:graphicFrame macro="">
        <xdr:nvGraphicFramePr>
          <xdr:cNvPr id="80" name="Gráfico 79">
            <a:extLst>
              <a:ext uri="{FF2B5EF4-FFF2-40B4-BE49-F238E27FC236}">
                <a16:creationId xmlns:a16="http://schemas.microsoft.com/office/drawing/2014/main" id="{00000000-0008-0000-0200-000050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1" name="CuadroTexto 80">
            <a:extLst>
              <a:ext uri="{FF2B5EF4-FFF2-40B4-BE49-F238E27FC236}">
                <a16:creationId xmlns:a16="http://schemas.microsoft.com/office/drawing/2014/main" id="{00000000-0008-0000-0200-00005100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54">
        <xdr:nvSpPr>
          <xdr:cNvPr id="82" name="CuadroTexto 81">
            <a:extLst>
              <a:ext uri="{FF2B5EF4-FFF2-40B4-BE49-F238E27FC236}">
                <a16:creationId xmlns:a16="http://schemas.microsoft.com/office/drawing/2014/main" id="{00000000-0008-0000-0200-000052000000}"/>
              </a:ext>
            </a:extLst>
          </xdr:cNvPr>
          <xdr:cNvSpPr txBox="1"/>
        </xdr:nvSpPr>
        <xdr:spPr>
          <a:xfrm>
            <a:off x="7802796" y="2464700"/>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A8F8788-7284-4146-8F75-3DFA64F84ACD}" type="TxLink">
              <a:rPr lang="en-US" sz="1400" b="1" i="0" u="none" strike="noStrike">
                <a:solidFill>
                  <a:srgbClr val="000000"/>
                </a:solidFill>
                <a:latin typeface="Calibri"/>
                <a:cs typeface="Calibri"/>
              </a:rPr>
              <a:pPr algn="ctr"/>
              <a:t> 10 </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55">
        <xdr:nvSpPr>
          <xdr:cNvPr id="83" name="CuadroTexto 82">
            <a:extLst>
              <a:ext uri="{FF2B5EF4-FFF2-40B4-BE49-F238E27FC236}">
                <a16:creationId xmlns:a16="http://schemas.microsoft.com/office/drawing/2014/main" id="{00000000-0008-0000-0200-000053000000}"/>
              </a:ext>
            </a:extLst>
          </xdr:cNvPr>
          <xdr:cNvSpPr txBox="1"/>
        </xdr:nvSpPr>
        <xdr:spPr>
          <a:xfrm>
            <a:off x="7972118" y="2148255"/>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C53A6C-84C8-7946-85BE-B62B03552B53}"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56">
        <xdr:nvSpPr>
          <xdr:cNvPr id="84" name="CuadroTexto 83">
            <a:extLst>
              <a:ext uri="{FF2B5EF4-FFF2-40B4-BE49-F238E27FC236}">
                <a16:creationId xmlns:a16="http://schemas.microsoft.com/office/drawing/2014/main" id="{00000000-0008-0000-0200-000054000000}"/>
              </a:ext>
            </a:extLst>
          </xdr:cNvPr>
          <xdr:cNvSpPr txBox="1"/>
        </xdr:nvSpPr>
        <xdr:spPr>
          <a:xfrm>
            <a:off x="10014108" y="1451781"/>
            <a:ext cx="889809"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79FC4E6-AAD7-F44B-B525-511D872DE63F}"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H$58">
        <xdr:nvSpPr>
          <xdr:cNvPr id="85" name="CuadroTexto 84">
            <a:extLst>
              <a:ext uri="{FF2B5EF4-FFF2-40B4-BE49-F238E27FC236}">
                <a16:creationId xmlns:a16="http://schemas.microsoft.com/office/drawing/2014/main" id="{00000000-0008-0000-0200-000055000000}"/>
              </a:ext>
            </a:extLst>
          </xdr:cNvPr>
          <xdr:cNvSpPr txBox="1"/>
        </xdr:nvSpPr>
        <xdr:spPr>
          <a:xfrm>
            <a:off x="11882943"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54">
        <xdr:nvSpPr>
          <xdr:cNvPr id="86" name="CuadroTexto 85">
            <a:extLst>
              <a:ext uri="{FF2B5EF4-FFF2-40B4-BE49-F238E27FC236}">
                <a16:creationId xmlns:a16="http://schemas.microsoft.com/office/drawing/2014/main" id="{00000000-0008-0000-0200-000056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85D38CF-B71A-C54D-B0CB-A5600888B4CD}" type="TxLink">
              <a:rPr lang="en-US" sz="1100" b="0" i="0" u="none" strike="noStrike">
                <a:solidFill>
                  <a:srgbClr val="000000"/>
                </a:solidFill>
                <a:latin typeface="Calibri"/>
                <a:cs typeface="Calibri"/>
              </a:rPr>
              <a:pPr algn="ctr"/>
              <a:t>#¡REF!</a:t>
            </a:fld>
            <a:endParaRPr lang="en-US" sz="2400" b="1" i="0" u="none" strike="noStrike">
              <a:solidFill>
                <a:srgbClr val="000000"/>
              </a:solidFill>
              <a:latin typeface="Century Gothic" panose="020B0502020202020204" pitchFamily="34" charset="0"/>
              <a:cs typeface="Calibri"/>
            </a:endParaRPr>
          </a:p>
        </xdr:txBody>
      </xdr:sp>
      <xdr:sp macro="" textlink="$G$9">
        <xdr:nvSpPr>
          <xdr:cNvPr id="87" name="CuadroTexto 86">
            <a:extLst>
              <a:ext uri="{FF2B5EF4-FFF2-40B4-BE49-F238E27FC236}">
                <a16:creationId xmlns:a16="http://schemas.microsoft.com/office/drawing/2014/main" id="{00000000-0008-0000-0200-00005700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88" name="CuadroTexto 87">
            <a:extLst>
              <a:ext uri="{FF2B5EF4-FFF2-40B4-BE49-F238E27FC236}">
                <a16:creationId xmlns:a16="http://schemas.microsoft.com/office/drawing/2014/main" id="{00000000-0008-0000-0200-000058000000}"/>
              </a:ext>
            </a:extLst>
          </xdr:cNvPr>
          <xdr:cNvSpPr txBox="1"/>
        </xdr:nvSpPr>
        <xdr:spPr>
          <a:xfrm>
            <a:off x="8478956" y="2426764"/>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89" name="CuadroTexto 88">
            <a:extLst>
              <a:ext uri="{FF2B5EF4-FFF2-40B4-BE49-F238E27FC236}">
                <a16:creationId xmlns:a16="http://schemas.microsoft.com/office/drawing/2014/main" id="{00000000-0008-0000-0200-000059000000}"/>
              </a:ext>
            </a:extLst>
          </xdr:cNvPr>
          <xdr:cNvSpPr txBox="1"/>
        </xdr:nvSpPr>
        <xdr:spPr>
          <a:xfrm>
            <a:off x="9197227" y="197776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90" name="CuadroTexto 89">
            <a:extLst>
              <a:ext uri="{FF2B5EF4-FFF2-40B4-BE49-F238E27FC236}">
                <a16:creationId xmlns:a16="http://schemas.microsoft.com/office/drawing/2014/main" id="{00000000-0008-0000-0200-00005A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38100</xdr:colOff>
      <xdr:row>60</xdr:row>
      <xdr:rowOff>121171</xdr:rowOff>
    </xdr:from>
    <xdr:to>
      <xdr:col>15</xdr:col>
      <xdr:colOff>0</xdr:colOff>
      <xdr:row>83</xdr:row>
      <xdr:rowOff>165102</xdr:rowOff>
    </xdr:to>
    <xdr:grpSp>
      <xdr:nvGrpSpPr>
        <xdr:cNvPr id="91" name="Grupo 90">
          <a:extLst>
            <a:ext uri="{FF2B5EF4-FFF2-40B4-BE49-F238E27FC236}">
              <a16:creationId xmlns:a16="http://schemas.microsoft.com/office/drawing/2014/main" id="{00000000-0008-0000-0200-00005B000000}"/>
            </a:ext>
          </a:extLst>
        </xdr:cNvPr>
        <xdr:cNvGrpSpPr/>
      </xdr:nvGrpSpPr>
      <xdr:grpSpPr>
        <a:xfrm>
          <a:off x="7048500" y="11789296"/>
          <a:ext cx="4305300" cy="4425431"/>
          <a:chOff x="7442200" y="1625600"/>
          <a:chExt cx="5226419" cy="2806700"/>
        </a:xfrm>
      </xdr:grpSpPr>
      <xdr:graphicFrame macro="">
        <xdr:nvGraphicFramePr>
          <xdr:cNvPr id="92" name="Gráfico 91">
            <a:extLst>
              <a:ext uri="{FF2B5EF4-FFF2-40B4-BE49-F238E27FC236}">
                <a16:creationId xmlns:a16="http://schemas.microsoft.com/office/drawing/2014/main" id="{00000000-0008-0000-0200-00005C00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93" name="CuadroTexto 92">
            <a:extLst>
              <a:ext uri="{FF2B5EF4-FFF2-40B4-BE49-F238E27FC236}">
                <a16:creationId xmlns:a16="http://schemas.microsoft.com/office/drawing/2014/main" id="{00000000-0008-0000-0200-00005D00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65">
        <xdr:nvSpPr>
          <xdr:cNvPr id="94" name="CuadroTexto 93">
            <a:extLst>
              <a:ext uri="{FF2B5EF4-FFF2-40B4-BE49-F238E27FC236}">
                <a16:creationId xmlns:a16="http://schemas.microsoft.com/office/drawing/2014/main" id="{00000000-0008-0000-0200-00005E000000}"/>
              </a:ext>
            </a:extLst>
          </xdr:cNvPr>
          <xdr:cNvSpPr txBox="1"/>
        </xdr:nvSpPr>
        <xdr:spPr>
          <a:xfrm>
            <a:off x="7906520" y="2294029"/>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4C24C9B-BE21-3A43-BC2F-E31DE4BCAB6A}"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66">
        <xdr:nvSpPr>
          <xdr:cNvPr id="95" name="CuadroTexto 94">
            <a:extLst>
              <a:ext uri="{FF2B5EF4-FFF2-40B4-BE49-F238E27FC236}">
                <a16:creationId xmlns:a16="http://schemas.microsoft.com/office/drawing/2014/main" id="{00000000-0008-0000-0200-00005F000000}"/>
              </a:ext>
            </a:extLst>
          </xdr:cNvPr>
          <xdr:cNvSpPr txBox="1"/>
        </xdr:nvSpPr>
        <xdr:spPr>
          <a:xfrm>
            <a:off x="10003120" y="1827914"/>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2CEB6F-8AEF-6B41-82DD-6460D578AA72}" type="TxLink">
              <a:rPr lang="en-US" sz="1400" b="1" i="0" u="none" strike="noStrike">
                <a:solidFill>
                  <a:srgbClr val="000000"/>
                </a:solidFill>
                <a:latin typeface="Calibri"/>
                <a:cs typeface="Calibri"/>
              </a:rPr>
              <a:pPr algn="ctr"/>
              <a:t> 58.2 </a:t>
            </a:fld>
            <a:r>
              <a:rPr lang="en-US" sz="1400" b="1" i="0" u="none" strike="noStrike">
                <a:solidFill>
                  <a:srgbClr val="000000"/>
                </a:solidFill>
                <a:latin typeface="Calibri"/>
                <a:cs typeface="Calibri"/>
              </a:rPr>
              <a:t>%</a:t>
            </a:r>
            <a:endParaRPr lang="en-US" sz="4400" b="1" i="0" u="none" strike="noStrike">
              <a:solidFill>
                <a:srgbClr val="000000"/>
              </a:solidFill>
              <a:latin typeface="Century Gothic" panose="020B0502020202020204" pitchFamily="34" charset="0"/>
              <a:cs typeface="Calibri"/>
            </a:endParaRPr>
          </a:p>
        </xdr:txBody>
      </xdr:sp>
      <xdr:sp macro="" textlink="$G$67">
        <xdr:nvSpPr>
          <xdr:cNvPr id="96" name="CuadroTexto 95">
            <a:extLst>
              <a:ext uri="{FF2B5EF4-FFF2-40B4-BE49-F238E27FC236}">
                <a16:creationId xmlns:a16="http://schemas.microsoft.com/office/drawing/2014/main" id="{00000000-0008-0000-0200-000060000000}"/>
              </a:ext>
            </a:extLst>
          </xdr:cNvPr>
          <xdr:cNvSpPr txBox="1"/>
        </xdr:nvSpPr>
        <xdr:spPr>
          <a:xfrm>
            <a:off x="11716119" y="2540329"/>
            <a:ext cx="889809" cy="20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E1779314-80B1-1146-9EB8-233BBAEB9D18}"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G$68">
        <xdr:nvSpPr>
          <xdr:cNvPr id="97" name="CuadroTexto 96">
            <a:extLst>
              <a:ext uri="{FF2B5EF4-FFF2-40B4-BE49-F238E27FC236}">
                <a16:creationId xmlns:a16="http://schemas.microsoft.com/office/drawing/2014/main" id="{00000000-0008-0000-0200-000061000000}"/>
              </a:ext>
            </a:extLst>
          </xdr:cNvPr>
          <xdr:cNvSpPr txBox="1"/>
        </xdr:nvSpPr>
        <xdr:spPr>
          <a:xfrm>
            <a:off x="11868519" y="2897412"/>
            <a:ext cx="800100" cy="21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180804A-CB35-1642-9129-9FE5D7B52215}"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66">
        <xdr:nvSpPr>
          <xdr:cNvPr id="98" name="CuadroTexto 97">
            <a:extLst>
              <a:ext uri="{FF2B5EF4-FFF2-40B4-BE49-F238E27FC236}">
                <a16:creationId xmlns:a16="http://schemas.microsoft.com/office/drawing/2014/main" id="{00000000-0008-0000-0200-00006200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70EBC2-79D6-9C49-98E9-9CEE9B0DDF75}" type="TxLink">
              <a:rPr lang="en-US" sz="1400" b="1" i="0" u="none" strike="noStrike">
                <a:solidFill>
                  <a:srgbClr val="000000"/>
                </a:solidFill>
                <a:latin typeface="Calibri"/>
                <a:cs typeface="Calibri"/>
              </a:rPr>
              <a:pPr algn="ctr"/>
              <a:t>#¡REF!</a:t>
            </a:fld>
            <a:endParaRPr lang="en-US" sz="4400" b="1" i="0" u="none" strike="noStrike">
              <a:solidFill>
                <a:srgbClr val="000000"/>
              </a:solidFill>
              <a:latin typeface="Century Gothic" panose="020B0502020202020204" pitchFamily="34" charset="0"/>
              <a:cs typeface="Calibri"/>
            </a:endParaRPr>
          </a:p>
        </xdr:txBody>
      </xdr:sp>
      <xdr:sp macro="" textlink="$G$9">
        <xdr:nvSpPr>
          <xdr:cNvPr id="99" name="CuadroTexto 98">
            <a:extLst>
              <a:ext uri="{FF2B5EF4-FFF2-40B4-BE49-F238E27FC236}">
                <a16:creationId xmlns:a16="http://schemas.microsoft.com/office/drawing/2014/main" id="{00000000-0008-0000-0200-00006300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100" name="CuadroTexto 99">
            <a:extLst>
              <a:ext uri="{FF2B5EF4-FFF2-40B4-BE49-F238E27FC236}">
                <a16:creationId xmlns:a16="http://schemas.microsoft.com/office/drawing/2014/main" id="{00000000-0008-0000-0200-000064000000}"/>
              </a:ext>
            </a:extLst>
          </xdr:cNvPr>
          <xdr:cNvSpPr txBox="1"/>
        </xdr:nvSpPr>
        <xdr:spPr>
          <a:xfrm>
            <a:off x="9243419" y="2205728"/>
            <a:ext cx="722950" cy="22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01" name="CuadroTexto 100">
            <a:extLst>
              <a:ext uri="{FF2B5EF4-FFF2-40B4-BE49-F238E27FC236}">
                <a16:creationId xmlns:a16="http://schemas.microsoft.com/office/drawing/2014/main" id="{00000000-0008-0000-0200-000065000000}"/>
              </a:ext>
            </a:extLst>
          </xdr:cNvPr>
          <xdr:cNvSpPr txBox="1"/>
        </xdr:nvSpPr>
        <xdr:spPr>
          <a:xfrm>
            <a:off x="10601743" y="22194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02" name="CuadroTexto 101">
            <a:extLst>
              <a:ext uri="{FF2B5EF4-FFF2-40B4-BE49-F238E27FC236}">
                <a16:creationId xmlns:a16="http://schemas.microsoft.com/office/drawing/2014/main" id="{00000000-0008-0000-0200-000066000000}"/>
              </a:ext>
            </a:extLst>
          </xdr:cNvPr>
          <xdr:cNvSpPr txBox="1"/>
        </xdr:nvSpPr>
        <xdr:spPr>
          <a:xfrm>
            <a:off x="11331672" y="279656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13</xdr:col>
      <xdr:colOff>533400</xdr:colOff>
      <xdr:row>110</xdr:row>
      <xdr:rowOff>51133</xdr:rowOff>
    </xdr:from>
    <xdr:to>
      <xdr:col>14</xdr:col>
      <xdr:colOff>322625</xdr:colOff>
      <xdr:row>112</xdr:row>
      <xdr:rowOff>1</xdr:rowOff>
    </xdr:to>
    <xdr:sp macro="" textlink="$G$9">
      <xdr:nvSpPr>
        <xdr:cNvPr id="128" name="CuadroTexto 127">
          <a:extLst>
            <a:ext uri="{FF2B5EF4-FFF2-40B4-BE49-F238E27FC236}">
              <a16:creationId xmlns:a16="http://schemas.microsoft.com/office/drawing/2014/main" id="{00000000-0008-0000-0200-000080000000}"/>
            </a:ext>
          </a:extLst>
        </xdr:cNvPr>
        <xdr:cNvSpPr txBox="1"/>
      </xdr:nvSpPr>
      <xdr:spPr>
        <a:xfrm>
          <a:off x="11836400" y="21222033"/>
          <a:ext cx="614725" cy="32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clientData/>
  </xdr:twoCellAnchor>
  <xdr:twoCellAnchor>
    <xdr:from>
      <xdr:col>8</xdr:col>
      <xdr:colOff>800100</xdr:colOff>
      <xdr:row>93</xdr:row>
      <xdr:rowOff>25732</xdr:rowOff>
    </xdr:from>
    <xdr:to>
      <xdr:col>14</xdr:col>
      <xdr:colOff>652098</xdr:colOff>
      <xdr:row>120</xdr:row>
      <xdr:rowOff>101599</xdr:rowOff>
    </xdr:to>
    <xdr:grpSp>
      <xdr:nvGrpSpPr>
        <xdr:cNvPr id="132" name="Grupo 131">
          <a:extLst>
            <a:ext uri="{FF2B5EF4-FFF2-40B4-BE49-F238E27FC236}">
              <a16:creationId xmlns:a16="http://schemas.microsoft.com/office/drawing/2014/main" id="{00000000-0008-0000-0200-000084000000}"/>
            </a:ext>
          </a:extLst>
        </xdr:cNvPr>
        <xdr:cNvGrpSpPr/>
      </xdr:nvGrpSpPr>
      <xdr:grpSpPr>
        <a:xfrm>
          <a:off x="7010400" y="17980357"/>
          <a:ext cx="4271598" cy="5219367"/>
          <a:chOff x="8051800" y="17970832"/>
          <a:chExt cx="4804998" cy="5219367"/>
        </a:xfrm>
      </xdr:grpSpPr>
      <xdr:grpSp>
        <xdr:nvGrpSpPr>
          <xdr:cNvPr id="130" name="Grupo 129">
            <a:extLst>
              <a:ext uri="{FF2B5EF4-FFF2-40B4-BE49-F238E27FC236}">
                <a16:creationId xmlns:a16="http://schemas.microsoft.com/office/drawing/2014/main" id="{00000000-0008-0000-0200-000082000000}"/>
              </a:ext>
            </a:extLst>
          </xdr:cNvPr>
          <xdr:cNvGrpSpPr/>
        </xdr:nvGrpSpPr>
        <xdr:grpSpPr>
          <a:xfrm>
            <a:off x="8051800" y="17970832"/>
            <a:ext cx="4804998" cy="5219367"/>
            <a:chOff x="8051800" y="17970832"/>
            <a:chExt cx="4804998" cy="5219367"/>
          </a:xfrm>
        </xdr:grpSpPr>
        <xdr:grpSp>
          <xdr:nvGrpSpPr>
            <xdr:cNvPr id="30" name="Grupo 29">
              <a:extLst>
                <a:ext uri="{FF2B5EF4-FFF2-40B4-BE49-F238E27FC236}">
                  <a16:creationId xmlns:a16="http://schemas.microsoft.com/office/drawing/2014/main" id="{00000000-0008-0000-0200-00001E000000}"/>
                </a:ext>
              </a:extLst>
            </xdr:cNvPr>
            <xdr:cNvGrpSpPr/>
          </xdr:nvGrpSpPr>
          <xdr:grpSpPr>
            <a:xfrm>
              <a:off x="8051800" y="17970832"/>
              <a:ext cx="4804998" cy="5219367"/>
              <a:chOff x="7297962" y="1236325"/>
              <a:chExt cx="5457200" cy="2806700"/>
            </a:xfrm>
          </xdr:grpSpPr>
          <xdr:graphicFrame macro="">
            <xdr:nvGraphicFramePr>
              <xdr:cNvPr id="43" name="Gráfico 42">
                <a:extLst>
                  <a:ext uri="{FF2B5EF4-FFF2-40B4-BE49-F238E27FC236}">
                    <a16:creationId xmlns:a16="http://schemas.microsoft.com/office/drawing/2014/main" id="{00000000-0008-0000-0200-00002B00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7831538" y="252352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92">
            <xdr:nvSpPr>
              <xdr:cNvPr id="45" name="CuadroTexto 44">
                <a:extLst>
                  <a:ext uri="{FF2B5EF4-FFF2-40B4-BE49-F238E27FC236}">
                    <a16:creationId xmlns:a16="http://schemas.microsoft.com/office/drawing/2014/main" id="{00000000-0008-0000-0200-00002D000000}"/>
                  </a:ext>
                </a:extLst>
              </xdr:cNvPr>
              <xdr:cNvSpPr txBox="1"/>
            </xdr:nvSpPr>
            <xdr:spPr>
              <a:xfrm>
                <a:off x="8379749" y="1870543"/>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8519B1F-0CAB-4F4F-B005-C446F88E4886}"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G$93">
            <xdr:nvSpPr>
              <xdr:cNvPr id="46" name="CuadroTexto 45">
                <a:extLst>
                  <a:ext uri="{FF2B5EF4-FFF2-40B4-BE49-F238E27FC236}">
                    <a16:creationId xmlns:a16="http://schemas.microsoft.com/office/drawing/2014/main" id="{00000000-0008-0000-0200-00002E000000}"/>
                  </a:ext>
                </a:extLst>
              </xdr:cNvPr>
              <xdr:cNvSpPr txBox="1"/>
            </xdr:nvSpPr>
            <xdr:spPr>
              <a:xfrm>
                <a:off x="11304021" y="1888738"/>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3918B7C-BF2A-8343-A561-08401464227F}"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G$94">
            <xdr:nvSpPr>
              <xdr:cNvPr id="47" name="CuadroTexto 46">
                <a:extLst>
                  <a:ext uri="{FF2B5EF4-FFF2-40B4-BE49-F238E27FC236}">
                    <a16:creationId xmlns:a16="http://schemas.microsoft.com/office/drawing/2014/main" id="{00000000-0008-0000-0200-00002F000000}"/>
                  </a:ext>
                </a:extLst>
              </xdr:cNvPr>
              <xdr:cNvSpPr txBox="1"/>
            </xdr:nvSpPr>
            <xdr:spPr>
              <a:xfrm>
                <a:off x="11860358" y="2339602"/>
                <a:ext cx="889809" cy="15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53647AD8-3072-E843-BE34-28A407EE2B78}" type="TxLink">
                  <a:rPr lang="en-US" sz="1200" b="1" i="0" u="none" strike="noStrike">
                    <a:solidFill>
                      <a:srgbClr val="000000"/>
                    </a:solidFill>
                    <a:latin typeface="Calibri"/>
                    <a:ea typeface="+mn-ea"/>
                    <a:cs typeface="Calibri"/>
                  </a:rPr>
                  <a:pPr marL="0" indent="0" algn="ctr"/>
                  <a:t>#¡REF!</a:t>
                </a:fld>
                <a:r>
                  <a:rPr lang="en-US" sz="1200" b="1" i="0" u="none" strike="noStrike">
                    <a:solidFill>
                      <a:srgbClr val="000000"/>
                    </a:solidFill>
                    <a:latin typeface="Calibri"/>
                    <a:ea typeface="+mn-ea"/>
                    <a:cs typeface="Calibri"/>
                  </a:rPr>
                  <a:t>%</a:t>
                </a:r>
                <a:endParaRPr lang="en-US" sz="2000" b="1" i="0" u="none" strike="noStrike">
                  <a:solidFill>
                    <a:srgbClr val="000000"/>
                  </a:solidFill>
                  <a:latin typeface="Calibri"/>
                  <a:ea typeface="+mn-ea"/>
                  <a:cs typeface="Calibri"/>
                </a:endParaRPr>
              </a:p>
            </xdr:txBody>
          </xdr:sp>
          <xdr:sp macro="" textlink="$H$58">
            <xdr:nvSpPr>
              <xdr:cNvPr id="48" name="CuadroTexto 47">
                <a:extLst>
                  <a:ext uri="{FF2B5EF4-FFF2-40B4-BE49-F238E27FC236}">
                    <a16:creationId xmlns:a16="http://schemas.microsoft.com/office/drawing/2014/main" id="{00000000-0008-0000-0200-000030000000}"/>
                  </a:ext>
                </a:extLst>
              </xdr:cNvPr>
              <xdr:cNvSpPr txBox="1"/>
            </xdr:nvSpPr>
            <xdr:spPr>
              <a:xfrm>
                <a:off x="11955062" y="2492548"/>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94">
            <xdr:nvSpPr>
              <xdr:cNvPr id="49" name="CuadroTexto 48">
                <a:extLst>
                  <a:ext uri="{FF2B5EF4-FFF2-40B4-BE49-F238E27FC236}">
                    <a16:creationId xmlns:a16="http://schemas.microsoft.com/office/drawing/2014/main" id="{00000000-0008-0000-0200-000031000000}"/>
                  </a:ext>
                </a:extLst>
              </xdr:cNvPr>
              <xdr:cNvSpPr txBox="1"/>
            </xdr:nvSpPr>
            <xdr:spPr>
              <a:xfrm>
                <a:off x="9855200" y="2558924"/>
                <a:ext cx="8127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4085B26-2826-BB49-85FE-A2025365FCA8}" type="TxLink">
                  <a:rPr lang="en-US" sz="1400" b="0" i="0" u="none" strike="noStrike">
                    <a:solidFill>
                      <a:srgbClr val="000000"/>
                    </a:solidFill>
                    <a:latin typeface="Calibri"/>
                    <a:cs typeface="Calibri"/>
                  </a:rPr>
                  <a:pPr algn="ctr"/>
                  <a:t>#¡REF!</a:t>
                </a:fld>
                <a:endParaRPr lang="en-US" sz="4800" b="1" i="0" u="none" strike="noStrike">
                  <a:solidFill>
                    <a:srgbClr val="000000"/>
                  </a:solidFill>
                  <a:latin typeface="Century Gothic" panose="020B0502020202020204" pitchFamily="34" charset="0"/>
                  <a:cs typeface="Calibri"/>
                </a:endParaRPr>
              </a:p>
            </xdr:txBody>
          </xdr:sp>
          <xdr:sp macro="" textlink="$G$9">
            <xdr:nvSpPr>
              <xdr:cNvPr id="50" name="CuadroTexto 49">
                <a:extLst>
                  <a:ext uri="{FF2B5EF4-FFF2-40B4-BE49-F238E27FC236}">
                    <a16:creationId xmlns:a16="http://schemas.microsoft.com/office/drawing/2014/main" id="{00000000-0008-0000-0200-000032000000}"/>
                  </a:ext>
                </a:extLst>
              </xdr:cNvPr>
              <xdr:cNvSpPr txBox="1"/>
            </xdr:nvSpPr>
            <xdr:spPr>
              <a:xfrm>
                <a:off x="9935762" y="190773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51" name="CuadroTexto 50">
                <a:extLst>
                  <a:ext uri="{FF2B5EF4-FFF2-40B4-BE49-F238E27FC236}">
                    <a16:creationId xmlns:a16="http://schemas.microsoft.com/office/drawing/2014/main" id="{00000000-0008-0000-0200-000033000000}"/>
                  </a:ext>
                </a:extLst>
              </xdr:cNvPr>
              <xdr:cNvSpPr txBox="1"/>
            </xdr:nvSpPr>
            <xdr:spPr>
              <a:xfrm>
                <a:off x="11274258" y="222362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52" name="CuadroTexto 51">
                <a:extLst>
                  <a:ext uri="{FF2B5EF4-FFF2-40B4-BE49-F238E27FC236}">
                    <a16:creationId xmlns:a16="http://schemas.microsoft.com/office/drawing/2014/main" id="{00000000-0008-0000-0200-000034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129" name="CuadroTexto 128">
              <a:extLst>
                <a:ext uri="{FF2B5EF4-FFF2-40B4-BE49-F238E27FC236}">
                  <a16:creationId xmlns:a16="http://schemas.microsoft.com/office/drawing/2014/main" id="{00000000-0008-0000-0200-000081000000}"/>
                </a:ext>
              </a:extLst>
            </xdr:cNvPr>
            <xdr:cNvSpPr txBox="1"/>
          </xdr:nvSpPr>
          <xdr:spPr>
            <a:xfrm>
              <a:off x="9169400" y="20028233"/>
              <a:ext cx="614725" cy="32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sp macro="" textlink="$G$9">
        <xdr:nvSpPr>
          <xdr:cNvPr id="131" name="CuadroTexto 130">
            <a:extLst>
              <a:ext uri="{FF2B5EF4-FFF2-40B4-BE49-F238E27FC236}">
                <a16:creationId xmlns:a16="http://schemas.microsoft.com/office/drawing/2014/main" id="{00000000-0008-0000-0200-000083000000}"/>
              </a:ext>
            </a:extLst>
          </xdr:cNvPr>
          <xdr:cNvSpPr txBox="1"/>
        </xdr:nvSpPr>
        <xdr:spPr>
          <a:xfrm>
            <a:off x="11734800" y="203076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8</xdr:col>
      <xdr:colOff>749299</xdr:colOff>
      <xdr:row>76</xdr:row>
      <xdr:rowOff>51132</xdr:rowOff>
    </xdr:from>
    <xdr:to>
      <xdr:col>14</xdr:col>
      <xdr:colOff>512397</xdr:colOff>
      <xdr:row>99</xdr:row>
      <xdr:rowOff>63500</xdr:rowOff>
    </xdr:to>
    <xdr:grpSp>
      <xdr:nvGrpSpPr>
        <xdr:cNvPr id="137" name="Grupo 136">
          <a:extLst>
            <a:ext uri="{FF2B5EF4-FFF2-40B4-BE49-F238E27FC236}">
              <a16:creationId xmlns:a16="http://schemas.microsoft.com/office/drawing/2014/main" id="{00000000-0008-0000-0200-000089000000}"/>
            </a:ext>
          </a:extLst>
        </xdr:cNvPr>
        <xdr:cNvGrpSpPr/>
      </xdr:nvGrpSpPr>
      <xdr:grpSpPr>
        <a:xfrm>
          <a:off x="7007224" y="14767257"/>
          <a:ext cx="4135073" cy="4393868"/>
          <a:chOff x="7924799" y="14846632"/>
          <a:chExt cx="4716098" cy="5270167"/>
        </a:xfrm>
      </xdr:grpSpPr>
      <xdr:grpSp>
        <xdr:nvGrpSpPr>
          <xdr:cNvPr id="127" name="Grupo 126">
            <a:extLst>
              <a:ext uri="{FF2B5EF4-FFF2-40B4-BE49-F238E27FC236}">
                <a16:creationId xmlns:a16="http://schemas.microsoft.com/office/drawing/2014/main" id="{00000000-0008-0000-0200-00007F000000}"/>
              </a:ext>
            </a:extLst>
          </xdr:cNvPr>
          <xdr:cNvGrpSpPr/>
        </xdr:nvGrpSpPr>
        <xdr:grpSpPr>
          <a:xfrm>
            <a:off x="7924799" y="14846632"/>
            <a:ext cx="4716098" cy="5270167"/>
            <a:chOff x="7873999" y="12382832"/>
            <a:chExt cx="4716098" cy="5219367"/>
          </a:xfrm>
        </xdr:grpSpPr>
        <xdr:grpSp>
          <xdr:nvGrpSpPr>
            <xdr:cNvPr id="103" name="Grupo 102">
              <a:extLst>
                <a:ext uri="{FF2B5EF4-FFF2-40B4-BE49-F238E27FC236}">
                  <a16:creationId xmlns:a16="http://schemas.microsoft.com/office/drawing/2014/main" id="{00000000-0008-0000-0200-000067000000}"/>
                </a:ext>
              </a:extLst>
            </xdr:cNvPr>
            <xdr:cNvGrpSpPr/>
          </xdr:nvGrpSpPr>
          <xdr:grpSpPr>
            <a:xfrm>
              <a:off x="7873999" y="12382832"/>
              <a:ext cx="4716098" cy="5219367"/>
              <a:chOff x="7297962" y="1236325"/>
              <a:chExt cx="5356234" cy="2806700"/>
            </a:xfrm>
          </xdr:grpSpPr>
          <xdr:graphicFrame macro="">
            <xdr:nvGraphicFramePr>
              <xdr:cNvPr id="104" name="Gráfico 103">
                <a:extLst>
                  <a:ext uri="{FF2B5EF4-FFF2-40B4-BE49-F238E27FC236}">
                    <a16:creationId xmlns:a16="http://schemas.microsoft.com/office/drawing/2014/main" id="{00000000-0008-0000-0200-00006800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5" name="CuadroTexto 104">
                <a:extLst>
                  <a:ext uri="{FF2B5EF4-FFF2-40B4-BE49-F238E27FC236}">
                    <a16:creationId xmlns:a16="http://schemas.microsoft.com/office/drawing/2014/main" id="{00000000-0008-0000-0200-000069000000}"/>
                  </a:ext>
                </a:extLst>
              </xdr:cNvPr>
              <xdr:cNvSpPr txBox="1"/>
            </xdr:nvSpPr>
            <xdr:spPr>
              <a:xfrm>
                <a:off x="7932505" y="2591821"/>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81">
            <xdr:nvSpPr>
              <xdr:cNvPr id="106" name="CuadroTexto 105">
                <a:extLst>
                  <a:ext uri="{FF2B5EF4-FFF2-40B4-BE49-F238E27FC236}">
                    <a16:creationId xmlns:a16="http://schemas.microsoft.com/office/drawing/2014/main" id="{00000000-0008-0000-0200-00006A000000}"/>
                  </a:ext>
                </a:extLst>
              </xdr:cNvPr>
              <xdr:cNvSpPr txBox="1"/>
            </xdr:nvSpPr>
            <xdr:spPr>
              <a:xfrm>
                <a:off x="7773948" y="2369353"/>
                <a:ext cx="860978" cy="219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C2C1E51-97A2-D943-9ABE-34ADC838B9EC}"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G$82">
            <xdr:nvSpPr>
              <xdr:cNvPr id="107" name="CuadroTexto 106">
                <a:extLst>
                  <a:ext uri="{FF2B5EF4-FFF2-40B4-BE49-F238E27FC236}">
                    <a16:creationId xmlns:a16="http://schemas.microsoft.com/office/drawing/2014/main" id="{00000000-0008-0000-0200-00006B000000}"/>
                  </a:ext>
                </a:extLst>
              </xdr:cNvPr>
              <xdr:cNvSpPr txBox="1"/>
            </xdr:nvSpPr>
            <xdr:spPr>
              <a:xfrm>
                <a:off x="8448104" y="1731914"/>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166FE-AED8-9C42-B29A-EE8EA7A6B202}" type="TxLink">
                  <a:rPr lang="en-US" sz="1200" b="1" i="0" u="none" strike="noStrike">
                    <a:solidFill>
                      <a:srgbClr val="000000"/>
                    </a:solidFill>
                    <a:latin typeface="Calibri"/>
                    <a:cs typeface="Calibri"/>
                  </a:rPr>
                  <a:pPr algn="ctr"/>
                  <a:t>#¡REF!</a:t>
                </a:fld>
                <a:r>
                  <a:rPr lang="en-US" sz="1200" b="1" i="0" u="none" strike="noStrike">
                    <a:solidFill>
                      <a:srgbClr val="000000"/>
                    </a:solidFill>
                    <a:latin typeface="Calibri"/>
                    <a:cs typeface="Calibri"/>
                  </a:rPr>
                  <a:t>%</a:t>
                </a:r>
                <a:endParaRPr lang="en-US" sz="3200" b="1" i="0" u="none" strike="noStrike">
                  <a:solidFill>
                    <a:srgbClr val="000000"/>
                  </a:solidFill>
                  <a:latin typeface="Century Gothic" panose="020B0502020202020204" pitchFamily="34" charset="0"/>
                  <a:cs typeface="Calibri"/>
                </a:endParaRPr>
              </a:p>
            </xdr:txBody>
          </xdr:sp>
          <xdr:sp macro="" textlink="$G$83">
            <xdr:nvSpPr>
              <xdr:cNvPr id="108" name="CuadroTexto 107">
                <a:extLst>
                  <a:ext uri="{FF2B5EF4-FFF2-40B4-BE49-F238E27FC236}">
                    <a16:creationId xmlns:a16="http://schemas.microsoft.com/office/drawing/2014/main" id="{00000000-0008-0000-0200-00006C000000}"/>
                  </a:ext>
                </a:extLst>
              </xdr:cNvPr>
              <xdr:cNvSpPr txBox="1"/>
            </xdr:nvSpPr>
            <xdr:spPr>
              <a:xfrm>
                <a:off x="10562213" y="1597436"/>
                <a:ext cx="889809" cy="221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36ADA5C0-4D20-EF44-8D57-8700A76181F2}" type="TxLink">
                  <a:rPr lang="en-US" sz="1100" b="1" i="0" u="none" strike="noStrike">
                    <a:solidFill>
                      <a:srgbClr val="000000"/>
                    </a:solidFill>
                    <a:latin typeface="Calibri"/>
                    <a:ea typeface="+mn-ea"/>
                    <a:cs typeface="Calibri"/>
                  </a:rPr>
                  <a:pPr marL="0" indent="0" algn="ctr"/>
                  <a:t>#¡REF!</a:t>
                </a:fld>
                <a:r>
                  <a:rPr lang="en-US" sz="11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G$84">
            <xdr:nvSpPr>
              <xdr:cNvPr id="109" name="CuadroTexto 108">
                <a:extLst>
                  <a:ext uri="{FF2B5EF4-FFF2-40B4-BE49-F238E27FC236}">
                    <a16:creationId xmlns:a16="http://schemas.microsoft.com/office/drawing/2014/main" id="{00000000-0008-0000-0200-00006D000000}"/>
                  </a:ext>
                </a:extLst>
              </xdr:cNvPr>
              <xdr:cNvSpPr txBox="1"/>
            </xdr:nvSpPr>
            <xdr:spPr>
              <a:xfrm>
                <a:off x="11854096" y="2519866"/>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CD4304C6-EB90-FC4F-A9CF-E978805B9552}" type="TxLink">
                  <a:rPr lang="en-US" sz="1100" b="1" i="0" u="none" strike="noStrike">
                    <a:solidFill>
                      <a:srgbClr val="000000"/>
                    </a:solidFill>
                    <a:latin typeface="Calibri"/>
                    <a:ea typeface="+mn-ea"/>
                    <a:cs typeface="Calibri"/>
                  </a:rPr>
                  <a:pPr marL="0" indent="0" algn="ctr"/>
                  <a:t>#¡REF!</a:t>
                </a:fld>
                <a:r>
                  <a:rPr lang="en-US" sz="11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81">
            <xdr:nvSpPr>
              <xdr:cNvPr id="110" name="CuadroTexto 109">
                <a:extLst>
                  <a:ext uri="{FF2B5EF4-FFF2-40B4-BE49-F238E27FC236}">
                    <a16:creationId xmlns:a16="http://schemas.microsoft.com/office/drawing/2014/main" id="{00000000-0008-0000-0200-00006E000000}"/>
                  </a:ext>
                </a:extLst>
              </xdr:cNvPr>
              <xdr:cNvSpPr txBox="1"/>
            </xdr:nvSpPr>
            <xdr:spPr>
              <a:xfrm>
                <a:off x="9783081" y="2621837"/>
                <a:ext cx="8127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F248CB7-6E5D-0E4D-9A54-834048B9064A}" type="TxLink">
                  <a:rPr lang="en-US" sz="1800" b="0" i="0" u="none" strike="noStrike">
                    <a:solidFill>
                      <a:srgbClr val="000000"/>
                    </a:solidFill>
                    <a:latin typeface="Calibri"/>
                    <a:cs typeface="Calibri"/>
                  </a:rPr>
                  <a:pPr algn="ctr"/>
                  <a:t>#¡REF!</a:t>
                </a:fld>
                <a:endParaRPr lang="en-US" sz="4000" b="1" i="0" u="none" strike="noStrike">
                  <a:solidFill>
                    <a:srgbClr val="000000"/>
                  </a:solidFill>
                  <a:latin typeface="Century Gothic" panose="020B0502020202020204" pitchFamily="34" charset="0"/>
                  <a:cs typeface="Calibri"/>
                </a:endParaRPr>
              </a:p>
            </xdr:txBody>
          </xdr:sp>
          <xdr:sp macro="" textlink="$G$9">
            <xdr:nvSpPr>
              <xdr:cNvPr id="112" name="CuadroTexto 111">
                <a:extLst>
                  <a:ext uri="{FF2B5EF4-FFF2-40B4-BE49-F238E27FC236}">
                    <a16:creationId xmlns:a16="http://schemas.microsoft.com/office/drawing/2014/main" id="{00000000-0008-0000-0200-000070000000}"/>
                  </a:ext>
                </a:extLst>
              </xdr:cNvPr>
              <xdr:cNvSpPr txBox="1"/>
            </xdr:nvSpPr>
            <xdr:spPr>
              <a:xfrm>
                <a:off x="8579923" y="2228712"/>
                <a:ext cx="698164" cy="216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13" name="CuadroTexto 112">
                <a:extLst>
                  <a:ext uri="{FF2B5EF4-FFF2-40B4-BE49-F238E27FC236}">
                    <a16:creationId xmlns:a16="http://schemas.microsoft.com/office/drawing/2014/main" id="{00000000-0008-0000-0200-000071000000}"/>
                  </a:ext>
                </a:extLst>
              </xdr:cNvPr>
              <xdr:cNvSpPr txBox="1"/>
            </xdr:nvSpPr>
            <xdr:spPr>
              <a:xfrm>
                <a:off x="9702062" y="1763443"/>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114" name="CuadroTexto 113">
                <a:extLst>
                  <a:ext uri="{FF2B5EF4-FFF2-40B4-BE49-F238E27FC236}">
                    <a16:creationId xmlns:a16="http://schemas.microsoft.com/office/drawing/2014/main" id="{00000000-0008-0000-0200-00007200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125" name="CuadroTexto 124">
              <a:extLst>
                <a:ext uri="{FF2B5EF4-FFF2-40B4-BE49-F238E27FC236}">
                  <a16:creationId xmlns:a16="http://schemas.microsoft.com/office/drawing/2014/main" id="{00000000-0008-0000-0200-00007D000000}"/>
                </a:ext>
              </a:extLst>
            </xdr:cNvPr>
            <xdr:cNvSpPr txBox="1"/>
          </xdr:nvSpPr>
          <xdr:spPr>
            <a:xfrm>
              <a:off x="9436100" y="14554532"/>
              <a:ext cx="614725" cy="4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1T</a:t>
              </a:r>
            </a:p>
          </xdr:txBody>
        </xdr:sp>
        <xdr:sp macro="" textlink="$G$9">
          <xdr:nvSpPr>
            <xdr:cNvPr id="126" name="CuadroTexto 125">
              <a:extLst>
                <a:ext uri="{FF2B5EF4-FFF2-40B4-BE49-F238E27FC236}">
                  <a16:creationId xmlns:a16="http://schemas.microsoft.com/office/drawing/2014/main" id="{00000000-0008-0000-0200-00007E000000}"/>
                </a:ext>
              </a:extLst>
            </xdr:cNvPr>
            <xdr:cNvSpPr txBox="1"/>
          </xdr:nvSpPr>
          <xdr:spPr>
            <a:xfrm>
              <a:off x="11264900" y="14257683"/>
              <a:ext cx="656550" cy="396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115" name="CuadroTexto 114">
            <a:extLst>
              <a:ext uri="{FF2B5EF4-FFF2-40B4-BE49-F238E27FC236}">
                <a16:creationId xmlns:a16="http://schemas.microsoft.com/office/drawing/2014/main" id="{00000000-0008-0000-0200-000073000000}"/>
              </a:ext>
            </a:extLst>
          </xdr:cNvPr>
          <xdr:cNvSpPr txBox="1"/>
        </xdr:nvSpPr>
        <xdr:spPr>
          <a:xfrm>
            <a:off x="8915400" y="17280283"/>
            <a:ext cx="614725" cy="360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twoCellAnchor>
    <xdr:from>
      <xdr:col>9</xdr:col>
      <xdr:colOff>114300</xdr:colOff>
      <xdr:row>111</xdr:row>
      <xdr:rowOff>25733</xdr:rowOff>
    </xdr:from>
    <xdr:to>
      <xdr:col>15</xdr:col>
      <xdr:colOff>80598</xdr:colOff>
      <xdr:row>138</xdr:row>
      <xdr:rowOff>101600</xdr:rowOff>
    </xdr:to>
    <xdr:grpSp>
      <xdr:nvGrpSpPr>
        <xdr:cNvPr id="136" name="Grupo 135">
          <a:extLst>
            <a:ext uri="{FF2B5EF4-FFF2-40B4-BE49-F238E27FC236}">
              <a16:creationId xmlns:a16="http://schemas.microsoft.com/office/drawing/2014/main" id="{00000000-0008-0000-0200-000088000000}"/>
            </a:ext>
          </a:extLst>
        </xdr:cNvPr>
        <xdr:cNvGrpSpPr/>
      </xdr:nvGrpSpPr>
      <xdr:grpSpPr>
        <a:xfrm>
          <a:off x="7124700" y="21409358"/>
          <a:ext cx="4309698" cy="5219367"/>
          <a:chOff x="8102600" y="22707933"/>
          <a:chExt cx="4919298" cy="5219367"/>
        </a:xfrm>
      </xdr:grpSpPr>
      <xdr:grpSp>
        <xdr:nvGrpSpPr>
          <xdr:cNvPr id="53" name="Grupo 52">
            <a:extLst>
              <a:ext uri="{FF2B5EF4-FFF2-40B4-BE49-F238E27FC236}">
                <a16:creationId xmlns:a16="http://schemas.microsoft.com/office/drawing/2014/main" id="{00000000-0008-0000-0200-000035000000}"/>
              </a:ext>
            </a:extLst>
          </xdr:cNvPr>
          <xdr:cNvGrpSpPr/>
        </xdr:nvGrpSpPr>
        <xdr:grpSpPr>
          <a:xfrm>
            <a:off x="8102600" y="22707933"/>
            <a:ext cx="4919298" cy="5219367"/>
            <a:chOff x="7269114" y="1304619"/>
            <a:chExt cx="5587015" cy="2806700"/>
          </a:xfrm>
        </xdr:grpSpPr>
        <xdr:graphicFrame macro="">
          <xdr:nvGraphicFramePr>
            <xdr:cNvPr id="54" name="Gráfico 53">
              <a:extLst>
                <a:ext uri="{FF2B5EF4-FFF2-40B4-BE49-F238E27FC236}">
                  <a16:creationId xmlns:a16="http://schemas.microsoft.com/office/drawing/2014/main" id="{00000000-0008-0000-0200-000036000000}"/>
                </a:ext>
              </a:extLst>
            </xdr:cNvPr>
            <xdr:cNvGraphicFramePr>
              <a:graphicFrameLocks/>
            </xdr:cNvGraphicFramePr>
          </xdr:nvGraphicFramePr>
          <xdr:xfrm>
            <a:off x="7269114" y="1304619"/>
            <a:ext cx="5207000" cy="2806700"/>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6" name="CuadroTexto 115">
              <a:extLst>
                <a:ext uri="{FF2B5EF4-FFF2-40B4-BE49-F238E27FC236}">
                  <a16:creationId xmlns:a16="http://schemas.microsoft.com/office/drawing/2014/main" id="{00000000-0008-0000-0200-000074000000}"/>
                </a:ext>
              </a:extLst>
            </xdr:cNvPr>
            <xdr:cNvSpPr txBox="1"/>
          </xdr:nvSpPr>
          <xdr:spPr>
            <a:xfrm>
              <a:off x="7860385" y="2544015"/>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54">
          <xdr:nvSpPr>
            <xdr:cNvPr id="117" name="CuadroTexto 116">
              <a:extLst>
                <a:ext uri="{FF2B5EF4-FFF2-40B4-BE49-F238E27FC236}">
                  <a16:creationId xmlns:a16="http://schemas.microsoft.com/office/drawing/2014/main" id="{00000000-0008-0000-0200-000075000000}"/>
                </a:ext>
              </a:extLst>
            </xdr:cNvPr>
            <xdr:cNvSpPr txBox="1"/>
          </xdr:nvSpPr>
          <xdr:spPr>
            <a:xfrm>
              <a:off x="7932610" y="2095913"/>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A8F8788-7284-4146-8F75-3DFA64F84ACD}" type="TxLink">
                <a:rPr lang="en-US" sz="1400" b="1" i="0" u="none" strike="noStrike">
                  <a:solidFill>
                    <a:srgbClr val="000000"/>
                  </a:solidFill>
                  <a:latin typeface="Calibri"/>
                  <a:cs typeface="Calibri"/>
                </a:rPr>
                <a:pPr algn="ctr"/>
                <a:t> 10 </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55">
          <xdr:nvSpPr>
            <xdr:cNvPr id="118" name="CuadroTexto 117">
              <a:extLst>
                <a:ext uri="{FF2B5EF4-FFF2-40B4-BE49-F238E27FC236}">
                  <a16:creationId xmlns:a16="http://schemas.microsoft.com/office/drawing/2014/main" id="{00000000-0008-0000-0200-000076000000}"/>
                </a:ext>
              </a:extLst>
            </xdr:cNvPr>
            <xdr:cNvSpPr txBox="1"/>
          </xdr:nvSpPr>
          <xdr:spPr>
            <a:xfrm>
              <a:off x="9299110" y="1690687"/>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C53A6C-84C8-7946-85BE-B62B03552B53}" type="TxLink">
                <a:rPr lang="en-US" sz="1400" b="1" i="0" u="none" strike="noStrike">
                  <a:solidFill>
                    <a:srgbClr val="000000"/>
                  </a:solidFill>
                  <a:latin typeface="Calibri"/>
                  <a:cs typeface="Calibri"/>
                </a:rPr>
                <a:pPr algn="ctr"/>
                <a:t>#¡REF!</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56">
          <xdr:nvSpPr>
            <xdr:cNvPr id="119" name="CuadroTexto 118">
              <a:extLst>
                <a:ext uri="{FF2B5EF4-FFF2-40B4-BE49-F238E27FC236}">
                  <a16:creationId xmlns:a16="http://schemas.microsoft.com/office/drawing/2014/main" id="{00000000-0008-0000-0200-000077000000}"/>
                </a:ext>
              </a:extLst>
            </xdr:cNvPr>
            <xdr:cNvSpPr txBox="1"/>
          </xdr:nvSpPr>
          <xdr:spPr>
            <a:xfrm>
              <a:off x="11543033" y="1963985"/>
              <a:ext cx="889809"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79FC4E6-AAD7-F44B-B525-511D872DE63F}"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H$58">
          <xdr:nvSpPr>
            <xdr:cNvPr id="120" name="CuadroTexto 119">
              <a:extLst>
                <a:ext uri="{FF2B5EF4-FFF2-40B4-BE49-F238E27FC236}">
                  <a16:creationId xmlns:a16="http://schemas.microsoft.com/office/drawing/2014/main" id="{00000000-0008-0000-0200-000078000000}"/>
                </a:ext>
              </a:extLst>
            </xdr:cNvPr>
            <xdr:cNvSpPr txBox="1"/>
          </xdr:nvSpPr>
          <xdr:spPr>
            <a:xfrm>
              <a:off x="12056029" y="2540354"/>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#¡REF!</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G$9">
          <xdr:nvSpPr>
            <xdr:cNvPr id="122" name="CuadroTexto 121">
              <a:extLst>
                <a:ext uri="{FF2B5EF4-FFF2-40B4-BE49-F238E27FC236}">
                  <a16:creationId xmlns:a16="http://schemas.microsoft.com/office/drawing/2014/main" id="{00000000-0008-0000-0200-00007A000000}"/>
                </a:ext>
              </a:extLst>
            </xdr:cNvPr>
            <xdr:cNvSpPr txBox="1"/>
          </xdr:nvSpPr>
          <xdr:spPr>
            <a:xfrm>
              <a:off x="8810704" y="211944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123" name="CuadroTexto 122">
              <a:extLst>
                <a:ext uri="{FF2B5EF4-FFF2-40B4-BE49-F238E27FC236}">
                  <a16:creationId xmlns:a16="http://schemas.microsoft.com/office/drawing/2014/main" id="{00000000-0008-0000-0200-00007B000000}"/>
                </a:ext>
              </a:extLst>
            </xdr:cNvPr>
            <xdr:cNvSpPr txBox="1"/>
          </xdr:nvSpPr>
          <xdr:spPr>
            <a:xfrm>
              <a:off x="10408829" y="194361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grpSp>
      <xdr:sp macro="" textlink="$G$9">
        <xdr:nvSpPr>
          <xdr:cNvPr id="133" name="CuadroTexto 132">
            <a:extLst>
              <a:ext uri="{FF2B5EF4-FFF2-40B4-BE49-F238E27FC236}">
                <a16:creationId xmlns:a16="http://schemas.microsoft.com/office/drawing/2014/main" id="{00000000-0008-0000-0200-000085000000}"/>
              </a:ext>
            </a:extLst>
          </xdr:cNvPr>
          <xdr:cNvSpPr txBox="1"/>
        </xdr:nvSpPr>
        <xdr:spPr>
          <a:xfrm>
            <a:off x="11671300" y="247018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sp macro="" textlink="$G$9">
        <xdr:nvSpPr>
          <xdr:cNvPr id="134" name="CuadroTexto 133">
            <a:extLst>
              <a:ext uri="{FF2B5EF4-FFF2-40B4-BE49-F238E27FC236}">
                <a16:creationId xmlns:a16="http://schemas.microsoft.com/office/drawing/2014/main" id="{00000000-0008-0000-0200-000086000000}"/>
              </a:ext>
            </a:extLst>
          </xdr:cNvPr>
          <xdr:cNvSpPr txBox="1"/>
        </xdr:nvSpPr>
        <xdr:spPr>
          <a:xfrm>
            <a:off x="9131300" y="249177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647700</xdr:colOff>
      <xdr:row>78</xdr:row>
      <xdr:rowOff>139700</xdr:rowOff>
    </xdr:from>
    <xdr:to>
      <xdr:col>15</xdr:col>
      <xdr:colOff>50800</xdr:colOff>
      <xdr:row>96</xdr:row>
      <xdr:rowOff>38100</xdr:rowOff>
    </xdr:to>
    <xdr:grpSp>
      <xdr:nvGrpSpPr>
        <xdr:cNvPr id="457" name="Grupo 456">
          <a:extLst>
            <a:ext uri="{FF2B5EF4-FFF2-40B4-BE49-F238E27FC236}">
              <a16:creationId xmlns:a16="http://schemas.microsoft.com/office/drawing/2014/main" id="{00000000-0008-0000-0300-0000C9010000}"/>
            </a:ext>
          </a:extLst>
        </xdr:cNvPr>
        <xdr:cNvGrpSpPr/>
      </xdr:nvGrpSpPr>
      <xdr:grpSpPr>
        <a:xfrm>
          <a:off x="8940800" y="20193000"/>
          <a:ext cx="4127500" cy="4648200"/>
          <a:chOff x="8102600" y="22707933"/>
          <a:chExt cx="4919298" cy="5219367"/>
        </a:xfrm>
      </xdr:grpSpPr>
      <xdr:grpSp>
        <xdr:nvGrpSpPr>
          <xdr:cNvPr id="458" name="Grupo 457">
            <a:extLst>
              <a:ext uri="{FF2B5EF4-FFF2-40B4-BE49-F238E27FC236}">
                <a16:creationId xmlns:a16="http://schemas.microsoft.com/office/drawing/2014/main" id="{00000000-0008-0000-0300-0000CA010000}"/>
              </a:ext>
            </a:extLst>
          </xdr:cNvPr>
          <xdr:cNvGrpSpPr/>
        </xdr:nvGrpSpPr>
        <xdr:grpSpPr>
          <a:xfrm>
            <a:off x="8102600" y="22707933"/>
            <a:ext cx="4919298" cy="5219367"/>
            <a:chOff x="7269114" y="1304619"/>
            <a:chExt cx="5587015" cy="2806700"/>
          </a:xfrm>
        </xdr:grpSpPr>
        <xdr:graphicFrame macro="">
          <xdr:nvGraphicFramePr>
            <xdr:cNvPr id="461" name="Gráfico 460">
              <a:extLst>
                <a:ext uri="{FF2B5EF4-FFF2-40B4-BE49-F238E27FC236}">
                  <a16:creationId xmlns:a16="http://schemas.microsoft.com/office/drawing/2014/main" id="{00000000-0008-0000-0300-0000CD010000}"/>
                </a:ext>
              </a:extLst>
            </xdr:cNvPr>
            <xdr:cNvGraphicFramePr>
              <a:graphicFrameLocks/>
            </xdr:cNvGraphicFramePr>
          </xdr:nvGraphicFramePr>
          <xdr:xfrm>
            <a:off x="7269114" y="1304619"/>
            <a:ext cx="5207000" cy="28067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62" name="CuadroTexto 461">
              <a:extLst>
                <a:ext uri="{FF2B5EF4-FFF2-40B4-BE49-F238E27FC236}">
                  <a16:creationId xmlns:a16="http://schemas.microsoft.com/office/drawing/2014/main" id="{00000000-0008-0000-0300-0000CE010000}"/>
                </a:ext>
              </a:extLst>
            </xdr:cNvPr>
            <xdr:cNvSpPr txBox="1"/>
          </xdr:nvSpPr>
          <xdr:spPr>
            <a:xfrm>
              <a:off x="7860385" y="2544015"/>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54">
          <xdr:nvSpPr>
            <xdr:cNvPr id="463" name="CuadroTexto 462">
              <a:extLst>
                <a:ext uri="{FF2B5EF4-FFF2-40B4-BE49-F238E27FC236}">
                  <a16:creationId xmlns:a16="http://schemas.microsoft.com/office/drawing/2014/main" id="{00000000-0008-0000-0300-0000CF010000}"/>
                </a:ext>
              </a:extLst>
            </xdr:cNvPr>
            <xdr:cNvSpPr txBox="1"/>
          </xdr:nvSpPr>
          <xdr:spPr>
            <a:xfrm>
              <a:off x="7932610" y="2095913"/>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A8F8788-7284-4146-8F75-3DFA64F84ACD}"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55">
          <xdr:nvSpPr>
            <xdr:cNvPr id="464" name="CuadroTexto 463">
              <a:extLst>
                <a:ext uri="{FF2B5EF4-FFF2-40B4-BE49-F238E27FC236}">
                  <a16:creationId xmlns:a16="http://schemas.microsoft.com/office/drawing/2014/main" id="{00000000-0008-0000-0300-0000D0010000}"/>
                </a:ext>
              </a:extLst>
            </xdr:cNvPr>
            <xdr:cNvSpPr txBox="1"/>
          </xdr:nvSpPr>
          <xdr:spPr>
            <a:xfrm>
              <a:off x="9299110" y="1690687"/>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C53A6C-84C8-7946-85BE-B62B03552B53}"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56">
          <xdr:nvSpPr>
            <xdr:cNvPr id="465" name="CuadroTexto 464">
              <a:extLst>
                <a:ext uri="{FF2B5EF4-FFF2-40B4-BE49-F238E27FC236}">
                  <a16:creationId xmlns:a16="http://schemas.microsoft.com/office/drawing/2014/main" id="{00000000-0008-0000-0300-0000D1010000}"/>
                </a:ext>
              </a:extLst>
            </xdr:cNvPr>
            <xdr:cNvSpPr txBox="1"/>
          </xdr:nvSpPr>
          <xdr:spPr>
            <a:xfrm>
              <a:off x="11543033" y="1963985"/>
              <a:ext cx="889809"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79FC4E6-AAD7-F44B-B525-511D872DE63F}"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H$58">
          <xdr:nvSpPr>
            <xdr:cNvPr id="466" name="CuadroTexto 465">
              <a:extLst>
                <a:ext uri="{FF2B5EF4-FFF2-40B4-BE49-F238E27FC236}">
                  <a16:creationId xmlns:a16="http://schemas.microsoft.com/office/drawing/2014/main" id="{00000000-0008-0000-0300-0000D2010000}"/>
                </a:ext>
              </a:extLst>
            </xdr:cNvPr>
            <xdr:cNvSpPr txBox="1"/>
          </xdr:nvSpPr>
          <xdr:spPr>
            <a:xfrm>
              <a:off x="12056029" y="2540354"/>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G$9">
          <xdr:nvSpPr>
            <xdr:cNvPr id="467" name="CuadroTexto 466">
              <a:extLst>
                <a:ext uri="{FF2B5EF4-FFF2-40B4-BE49-F238E27FC236}">
                  <a16:creationId xmlns:a16="http://schemas.microsoft.com/office/drawing/2014/main" id="{00000000-0008-0000-0300-0000D3010000}"/>
                </a:ext>
              </a:extLst>
            </xdr:cNvPr>
            <xdr:cNvSpPr txBox="1"/>
          </xdr:nvSpPr>
          <xdr:spPr>
            <a:xfrm>
              <a:off x="8810704" y="211944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68" name="CuadroTexto 467">
              <a:extLst>
                <a:ext uri="{FF2B5EF4-FFF2-40B4-BE49-F238E27FC236}">
                  <a16:creationId xmlns:a16="http://schemas.microsoft.com/office/drawing/2014/main" id="{00000000-0008-0000-0300-0000D4010000}"/>
                </a:ext>
              </a:extLst>
            </xdr:cNvPr>
            <xdr:cNvSpPr txBox="1"/>
          </xdr:nvSpPr>
          <xdr:spPr>
            <a:xfrm>
              <a:off x="10408829" y="194361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grpSp>
      <xdr:sp macro="" textlink="$G$9">
        <xdr:nvSpPr>
          <xdr:cNvPr id="459" name="CuadroTexto 458">
            <a:extLst>
              <a:ext uri="{FF2B5EF4-FFF2-40B4-BE49-F238E27FC236}">
                <a16:creationId xmlns:a16="http://schemas.microsoft.com/office/drawing/2014/main" id="{00000000-0008-0000-0300-0000CB010000}"/>
              </a:ext>
            </a:extLst>
          </xdr:cNvPr>
          <xdr:cNvSpPr txBox="1"/>
        </xdr:nvSpPr>
        <xdr:spPr>
          <a:xfrm>
            <a:off x="11671300" y="247018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sp macro="" textlink="$G$9">
        <xdr:nvSpPr>
          <xdr:cNvPr id="460" name="CuadroTexto 459">
            <a:extLst>
              <a:ext uri="{FF2B5EF4-FFF2-40B4-BE49-F238E27FC236}">
                <a16:creationId xmlns:a16="http://schemas.microsoft.com/office/drawing/2014/main" id="{00000000-0008-0000-0300-0000CC010000}"/>
              </a:ext>
            </a:extLst>
          </xdr:cNvPr>
          <xdr:cNvSpPr txBox="1"/>
        </xdr:nvSpPr>
        <xdr:spPr>
          <a:xfrm>
            <a:off x="9131300" y="249177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twoCellAnchor>
    <xdr:from>
      <xdr:col>6</xdr:col>
      <xdr:colOff>1066800</xdr:colOff>
      <xdr:row>78</xdr:row>
      <xdr:rowOff>177800</xdr:rowOff>
    </xdr:from>
    <xdr:to>
      <xdr:col>10</xdr:col>
      <xdr:colOff>880698</xdr:colOff>
      <xdr:row>98</xdr:row>
      <xdr:rowOff>101267</xdr:rowOff>
    </xdr:to>
    <xdr:grpSp>
      <xdr:nvGrpSpPr>
        <xdr:cNvPr id="442" name="Grupo 441">
          <a:extLst>
            <a:ext uri="{FF2B5EF4-FFF2-40B4-BE49-F238E27FC236}">
              <a16:creationId xmlns:a16="http://schemas.microsoft.com/office/drawing/2014/main" id="{00000000-0008-0000-0300-0000BA010000}"/>
            </a:ext>
          </a:extLst>
        </xdr:cNvPr>
        <xdr:cNvGrpSpPr/>
      </xdr:nvGrpSpPr>
      <xdr:grpSpPr>
        <a:xfrm>
          <a:off x="4991100" y="20231100"/>
          <a:ext cx="4182698" cy="5054267"/>
          <a:chOff x="8051800" y="17970832"/>
          <a:chExt cx="4804998" cy="5219367"/>
        </a:xfrm>
      </xdr:grpSpPr>
      <xdr:grpSp>
        <xdr:nvGrpSpPr>
          <xdr:cNvPr id="443" name="Grupo 442">
            <a:extLst>
              <a:ext uri="{FF2B5EF4-FFF2-40B4-BE49-F238E27FC236}">
                <a16:creationId xmlns:a16="http://schemas.microsoft.com/office/drawing/2014/main" id="{00000000-0008-0000-0300-0000BB010000}"/>
              </a:ext>
            </a:extLst>
          </xdr:cNvPr>
          <xdr:cNvGrpSpPr/>
        </xdr:nvGrpSpPr>
        <xdr:grpSpPr>
          <a:xfrm>
            <a:off x="8051800" y="17970832"/>
            <a:ext cx="4804998" cy="5219367"/>
            <a:chOff x="8051800" y="17970832"/>
            <a:chExt cx="4804998" cy="5219367"/>
          </a:xfrm>
        </xdr:grpSpPr>
        <xdr:grpSp>
          <xdr:nvGrpSpPr>
            <xdr:cNvPr id="445" name="Grupo 444">
              <a:extLst>
                <a:ext uri="{FF2B5EF4-FFF2-40B4-BE49-F238E27FC236}">
                  <a16:creationId xmlns:a16="http://schemas.microsoft.com/office/drawing/2014/main" id="{00000000-0008-0000-0300-0000BD010000}"/>
                </a:ext>
              </a:extLst>
            </xdr:cNvPr>
            <xdr:cNvGrpSpPr/>
          </xdr:nvGrpSpPr>
          <xdr:grpSpPr>
            <a:xfrm>
              <a:off x="8051800" y="17970832"/>
              <a:ext cx="4804998" cy="5219367"/>
              <a:chOff x="7297962" y="1236325"/>
              <a:chExt cx="5457200" cy="2806700"/>
            </a:xfrm>
          </xdr:grpSpPr>
          <xdr:graphicFrame macro="">
            <xdr:nvGraphicFramePr>
              <xdr:cNvPr id="447" name="Gráfico 446">
                <a:extLst>
                  <a:ext uri="{FF2B5EF4-FFF2-40B4-BE49-F238E27FC236}">
                    <a16:creationId xmlns:a16="http://schemas.microsoft.com/office/drawing/2014/main" id="{00000000-0008-0000-0300-0000BF01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48" name="CuadroTexto 447">
                <a:extLst>
                  <a:ext uri="{FF2B5EF4-FFF2-40B4-BE49-F238E27FC236}">
                    <a16:creationId xmlns:a16="http://schemas.microsoft.com/office/drawing/2014/main" id="{00000000-0008-0000-0300-0000C0010000}"/>
                  </a:ext>
                </a:extLst>
              </xdr:cNvPr>
              <xdr:cNvSpPr txBox="1"/>
            </xdr:nvSpPr>
            <xdr:spPr>
              <a:xfrm>
                <a:off x="7831538" y="252352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92">
            <xdr:nvSpPr>
              <xdr:cNvPr id="449" name="CuadroTexto 448">
                <a:extLst>
                  <a:ext uri="{FF2B5EF4-FFF2-40B4-BE49-F238E27FC236}">
                    <a16:creationId xmlns:a16="http://schemas.microsoft.com/office/drawing/2014/main" id="{00000000-0008-0000-0300-0000C1010000}"/>
                  </a:ext>
                </a:extLst>
              </xdr:cNvPr>
              <xdr:cNvSpPr txBox="1"/>
            </xdr:nvSpPr>
            <xdr:spPr>
              <a:xfrm>
                <a:off x="8379749" y="1870543"/>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8519B1F-0CAB-4F4F-B005-C446F88E4886}"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G$93">
            <xdr:nvSpPr>
              <xdr:cNvPr id="450" name="CuadroTexto 449">
                <a:extLst>
                  <a:ext uri="{FF2B5EF4-FFF2-40B4-BE49-F238E27FC236}">
                    <a16:creationId xmlns:a16="http://schemas.microsoft.com/office/drawing/2014/main" id="{00000000-0008-0000-0300-0000C2010000}"/>
                  </a:ext>
                </a:extLst>
              </xdr:cNvPr>
              <xdr:cNvSpPr txBox="1"/>
            </xdr:nvSpPr>
            <xdr:spPr>
              <a:xfrm>
                <a:off x="11304021" y="1888738"/>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3918B7C-BF2A-8343-A561-08401464227F}"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G$94">
            <xdr:nvSpPr>
              <xdr:cNvPr id="451" name="CuadroTexto 450">
                <a:extLst>
                  <a:ext uri="{FF2B5EF4-FFF2-40B4-BE49-F238E27FC236}">
                    <a16:creationId xmlns:a16="http://schemas.microsoft.com/office/drawing/2014/main" id="{00000000-0008-0000-0300-0000C3010000}"/>
                  </a:ext>
                </a:extLst>
              </xdr:cNvPr>
              <xdr:cNvSpPr txBox="1"/>
            </xdr:nvSpPr>
            <xdr:spPr>
              <a:xfrm>
                <a:off x="11860358" y="2339602"/>
                <a:ext cx="889809" cy="15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53647AD8-3072-E843-BE34-28A407EE2B78}"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endParaRPr lang="en-US" sz="2000" b="1" i="0" u="none" strike="noStrike">
                  <a:solidFill>
                    <a:srgbClr val="000000"/>
                  </a:solidFill>
                  <a:latin typeface="Calibri"/>
                  <a:ea typeface="+mn-ea"/>
                  <a:cs typeface="Calibri"/>
                </a:endParaRPr>
              </a:p>
            </xdr:txBody>
          </xdr:sp>
          <xdr:sp macro="" textlink="$H$58">
            <xdr:nvSpPr>
              <xdr:cNvPr id="452" name="CuadroTexto 451">
                <a:extLst>
                  <a:ext uri="{FF2B5EF4-FFF2-40B4-BE49-F238E27FC236}">
                    <a16:creationId xmlns:a16="http://schemas.microsoft.com/office/drawing/2014/main" id="{00000000-0008-0000-0300-0000C4010000}"/>
                  </a:ext>
                </a:extLst>
              </xdr:cNvPr>
              <xdr:cNvSpPr txBox="1"/>
            </xdr:nvSpPr>
            <xdr:spPr>
              <a:xfrm>
                <a:off x="11955062" y="2492548"/>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94">
            <xdr:nvSpPr>
              <xdr:cNvPr id="453" name="CuadroTexto 452">
                <a:extLst>
                  <a:ext uri="{FF2B5EF4-FFF2-40B4-BE49-F238E27FC236}">
                    <a16:creationId xmlns:a16="http://schemas.microsoft.com/office/drawing/2014/main" id="{00000000-0008-0000-0300-0000C5010000}"/>
                  </a:ext>
                </a:extLst>
              </xdr:cNvPr>
              <xdr:cNvSpPr txBox="1"/>
            </xdr:nvSpPr>
            <xdr:spPr>
              <a:xfrm>
                <a:off x="9855200" y="2558924"/>
                <a:ext cx="8127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4085B26-2826-BB49-85FE-A2025365FCA8}" type="TxLink">
                  <a:rPr lang="en-US" sz="1400" b="0" i="0" u="none" strike="noStrike">
                    <a:solidFill>
                      <a:srgbClr val="000000"/>
                    </a:solidFill>
                    <a:latin typeface="Calibri"/>
                    <a:cs typeface="Calibri"/>
                  </a:rPr>
                  <a:pPr algn="ctr"/>
                  <a:t> </a:t>
                </a:fld>
                <a:endParaRPr lang="en-US" sz="4800" b="1" i="0" u="none" strike="noStrike">
                  <a:solidFill>
                    <a:srgbClr val="000000"/>
                  </a:solidFill>
                  <a:latin typeface="Century Gothic" panose="020B0502020202020204" pitchFamily="34" charset="0"/>
                  <a:cs typeface="Calibri"/>
                </a:endParaRPr>
              </a:p>
            </xdr:txBody>
          </xdr:sp>
          <xdr:sp macro="" textlink="$G$9">
            <xdr:nvSpPr>
              <xdr:cNvPr id="454" name="CuadroTexto 453">
                <a:extLst>
                  <a:ext uri="{FF2B5EF4-FFF2-40B4-BE49-F238E27FC236}">
                    <a16:creationId xmlns:a16="http://schemas.microsoft.com/office/drawing/2014/main" id="{00000000-0008-0000-0300-0000C6010000}"/>
                  </a:ext>
                </a:extLst>
              </xdr:cNvPr>
              <xdr:cNvSpPr txBox="1"/>
            </xdr:nvSpPr>
            <xdr:spPr>
              <a:xfrm>
                <a:off x="9935762" y="190773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55" name="CuadroTexto 454">
                <a:extLst>
                  <a:ext uri="{FF2B5EF4-FFF2-40B4-BE49-F238E27FC236}">
                    <a16:creationId xmlns:a16="http://schemas.microsoft.com/office/drawing/2014/main" id="{00000000-0008-0000-0300-0000C7010000}"/>
                  </a:ext>
                </a:extLst>
              </xdr:cNvPr>
              <xdr:cNvSpPr txBox="1"/>
            </xdr:nvSpPr>
            <xdr:spPr>
              <a:xfrm>
                <a:off x="11274258" y="222362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56" name="CuadroTexto 455">
                <a:extLst>
                  <a:ext uri="{FF2B5EF4-FFF2-40B4-BE49-F238E27FC236}">
                    <a16:creationId xmlns:a16="http://schemas.microsoft.com/office/drawing/2014/main" id="{00000000-0008-0000-0300-0000C801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446" name="CuadroTexto 445">
              <a:extLst>
                <a:ext uri="{FF2B5EF4-FFF2-40B4-BE49-F238E27FC236}">
                  <a16:creationId xmlns:a16="http://schemas.microsoft.com/office/drawing/2014/main" id="{00000000-0008-0000-0300-0000BE010000}"/>
                </a:ext>
              </a:extLst>
            </xdr:cNvPr>
            <xdr:cNvSpPr txBox="1"/>
          </xdr:nvSpPr>
          <xdr:spPr>
            <a:xfrm>
              <a:off x="9169400" y="20028233"/>
              <a:ext cx="614725" cy="32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sp macro="" textlink="$G$9">
        <xdr:nvSpPr>
          <xdr:cNvPr id="444" name="CuadroTexto 443">
            <a:extLst>
              <a:ext uri="{FF2B5EF4-FFF2-40B4-BE49-F238E27FC236}">
                <a16:creationId xmlns:a16="http://schemas.microsoft.com/office/drawing/2014/main" id="{00000000-0008-0000-0300-0000BC010000}"/>
              </a:ext>
            </a:extLst>
          </xdr:cNvPr>
          <xdr:cNvSpPr txBox="1"/>
        </xdr:nvSpPr>
        <xdr:spPr>
          <a:xfrm>
            <a:off x="11734800" y="20307632"/>
            <a:ext cx="614725" cy="61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1</xdr:col>
      <xdr:colOff>292100</xdr:colOff>
      <xdr:row>78</xdr:row>
      <xdr:rowOff>266700</xdr:rowOff>
    </xdr:from>
    <xdr:to>
      <xdr:col>6</xdr:col>
      <xdr:colOff>1083898</xdr:colOff>
      <xdr:row>94</xdr:row>
      <xdr:rowOff>126668</xdr:rowOff>
    </xdr:to>
    <xdr:grpSp>
      <xdr:nvGrpSpPr>
        <xdr:cNvPr id="425" name="Grupo 424">
          <a:extLst>
            <a:ext uri="{FF2B5EF4-FFF2-40B4-BE49-F238E27FC236}">
              <a16:creationId xmlns:a16="http://schemas.microsoft.com/office/drawing/2014/main" id="{00000000-0008-0000-0300-0000A9010000}"/>
            </a:ext>
          </a:extLst>
        </xdr:cNvPr>
        <xdr:cNvGrpSpPr/>
      </xdr:nvGrpSpPr>
      <xdr:grpSpPr>
        <a:xfrm>
          <a:off x="774700" y="20320000"/>
          <a:ext cx="4233498" cy="4228768"/>
          <a:chOff x="7924799" y="14846632"/>
          <a:chExt cx="4716098" cy="5270167"/>
        </a:xfrm>
      </xdr:grpSpPr>
      <xdr:grpSp>
        <xdr:nvGrpSpPr>
          <xdr:cNvPr id="426" name="Grupo 425">
            <a:extLst>
              <a:ext uri="{FF2B5EF4-FFF2-40B4-BE49-F238E27FC236}">
                <a16:creationId xmlns:a16="http://schemas.microsoft.com/office/drawing/2014/main" id="{00000000-0008-0000-0300-0000AA010000}"/>
              </a:ext>
            </a:extLst>
          </xdr:cNvPr>
          <xdr:cNvGrpSpPr/>
        </xdr:nvGrpSpPr>
        <xdr:grpSpPr>
          <a:xfrm>
            <a:off x="7924799" y="14846632"/>
            <a:ext cx="4716098" cy="5270167"/>
            <a:chOff x="7873999" y="12382832"/>
            <a:chExt cx="4716098" cy="5219367"/>
          </a:xfrm>
        </xdr:grpSpPr>
        <xdr:grpSp>
          <xdr:nvGrpSpPr>
            <xdr:cNvPr id="428" name="Grupo 427">
              <a:extLst>
                <a:ext uri="{FF2B5EF4-FFF2-40B4-BE49-F238E27FC236}">
                  <a16:creationId xmlns:a16="http://schemas.microsoft.com/office/drawing/2014/main" id="{00000000-0008-0000-0300-0000AC010000}"/>
                </a:ext>
              </a:extLst>
            </xdr:cNvPr>
            <xdr:cNvGrpSpPr/>
          </xdr:nvGrpSpPr>
          <xdr:grpSpPr>
            <a:xfrm>
              <a:off x="7873999" y="12382832"/>
              <a:ext cx="4716098" cy="5219367"/>
              <a:chOff x="7297962" y="1236325"/>
              <a:chExt cx="5356234" cy="2806700"/>
            </a:xfrm>
          </xdr:grpSpPr>
          <xdr:graphicFrame macro="">
            <xdr:nvGraphicFramePr>
              <xdr:cNvPr id="431" name="Gráfico 430">
                <a:extLst>
                  <a:ext uri="{FF2B5EF4-FFF2-40B4-BE49-F238E27FC236}">
                    <a16:creationId xmlns:a16="http://schemas.microsoft.com/office/drawing/2014/main" id="{00000000-0008-0000-0300-0000AF010000}"/>
                  </a:ext>
                </a:extLst>
              </xdr:cNvPr>
              <xdr:cNvGraphicFramePr>
                <a:graphicFrameLocks/>
              </xdr:cNvGraphicFramePr>
            </xdr:nvGraphicFramePr>
            <xdr:xfrm>
              <a:off x="7297962" y="1236325"/>
              <a:ext cx="5207000" cy="28067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432" name="CuadroTexto 431">
                <a:extLst>
                  <a:ext uri="{FF2B5EF4-FFF2-40B4-BE49-F238E27FC236}">
                    <a16:creationId xmlns:a16="http://schemas.microsoft.com/office/drawing/2014/main" id="{00000000-0008-0000-0300-0000B0010000}"/>
                  </a:ext>
                </a:extLst>
              </xdr:cNvPr>
              <xdr:cNvSpPr txBox="1"/>
            </xdr:nvSpPr>
            <xdr:spPr>
              <a:xfrm>
                <a:off x="7932505" y="2591821"/>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81">
            <xdr:nvSpPr>
              <xdr:cNvPr id="433" name="CuadroTexto 432">
                <a:extLst>
                  <a:ext uri="{FF2B5EF4-FFF2-40B4-BE49-F238E27FC236}">
                    <a16:creationId xmlns:a16="http://schemas.microsoft.com/office/drawing/2014/main" id="{00000000-0008-0000-0300-0000B1010000}"/>
                  </a:ext>
                </a:extLst>
              </xdr:cNvPr>
              <xdr:cNvSpPr txBox="1"/>
            </xdr:nvSpPr>
            <xdr:spPr>
              <a:xfrm>
                <a:off x="7701829" y="2296341"/>
                <a:ext cx="860979" cy="219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C2C1E51-97A2-D943-9ABE-34ADC838B9EC}"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82">
            <xdr:nvSpPr>
              <xdr:cNvPr id="434" name="CuadroTexto 433">
                <a:extLst>
                  <a:ext uri="{FF2B5EF4-FFF2-40B4-BE49-F238E27FC236}">
                    <a16:creationId xmlns:a16="http://schemas.microsoft.com/office/drawing/2014/main" id="{00000000-0008-0000-0300-0000B2010000}"/>
                  </a:ext>
                </a:extLst>
              </xdr:cNvPr>
              <xdr:cNvSpPr txBox="1"/>
            </xdr:nvSpPr>
            <xdr:spPr>
              <a:xfrm>
                <a:off x="8433680" y="1667014"/>
                <a:ext cx="1013432"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166FE-AED8-9C42-B29A-EE8EA7A6B202}"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3600" b="1" i="0" u="none" strike="noStrike">
                  <a:solidFill>
                    <a:srgbClr val="000000"/>
                  </a:solidFill>
                  <a:latin typeface="Century Gothic" panose="020B0502020202020204" pitchFamily="34" charset="0"/>
                  <a:cs typeface="Calibri"/>
                </a:endParaRPr>
              </a:p>
            </xdr:txBody>
          </xdr:sp>
          <xdr:sp macro="" textlink="$G$83">
            <xdr:nvSpPr>
              <xdr:cNvPr id="435" name="CuadroTexto 434">
                <a:extLst>
                  <a:ext uri="{FF2B5EF4-FFF2-40B4-BE49-F238E27FC236}">
                    <a16:creationId xmlns:a16="http://schemas.microsoft.com/office/drawing/2014/main" id="{00000000-0008-0000-0300-0000B3010000}"/>
                  </a:ext>
                </a:extLst>
              </xdr:cNvPr>
              <xdr:cNvSpPr txBox="1"/>
            </xdr:nvSpPr>
            <xdr:spPr>
              <a:xfrm>
                <a:off x="10562213" y="1475750"/>
                <a:ext cx="889809" cy="221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36ADA5C0-4D20-EF44-8D57-8700A76181F2}"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G$84">
            <xdr:nvSpPr>
              <xdr:cNvPr id="436" name="CuadroTexto 435">
                <a:extLst>
                  <a:ext uri="{FF2B5EF4-FFF2-40B4-BE49-F238E27FC236}">
                    <a16:creationId xmlns:a16="http://schemas.microsoft.com/office/drawing/2014/main" id="{00000000-0008-0000-0300-0000B4010000}"/>
                  </a:ext>
                </a:extLst>
              </xdr:cNvPr>
              <xdr:cNvSpPr txBox="1"/>
            </xdr:nvSpPr>
            <xdr:spPr>
              <a:xfrm>
                <a:off x="11854096" y="2519866"/>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CD4304C6-EB90-FC4F-A9CF-E978805B9552}"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endParaRPr lang="en-US" sz="2000" b="1" i="0" u="none" strike="noStrike">
                  <a:solidFill>
                    <a:srgbClr val="000000"/>
                  </a:solidFill>
                  <a:latin typeface="Calibri"/>
                  <a:ea typeface="+mn-ea"/>
                  <a:cs typeface="Calibri"/>
                </a:endParaRPr>
              </a:p>
            </xdr:txBody>
          </xdr:sp>
          <xdr:sp macro="" textlink="$C$81">
            <xdr:nvSpPr>
              <xdr:cNvPr id="437" name="CuadroTexto 436">
                <a:extLst>
                  <a:ext uri="{FF2B5EF4-FFF2-40B4-BE49-F238E27FC236}">
                    <a16:creationId xmlns:a16="http://schemas.microsoft.com/office/drawing/2014/main" id="{00000000-0008-0000-0300-0000B5010000}"/>
                  </a:ext>
                </a:extLst>
              </xdr:cNvPr>
              <xdr:cNvSpPr txBox="1"/>
            </xdr:nvSpPr>
            <xdr:spPr>
              <a:xfrm>
                <a:off x="9783081" y="2621837"/>
                <a:ext cx="8127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F248CB7-6E5D-0E4D-9A54-834048B9064A}" type="TxLink">
                  <a:rPr lang="en-US" sz="1800" b="1" i="0" u="none" strike="noStrike">
                    <a:solidFill>
                      <a:srgbClr val="000000"/>
                    </a:solidFill>
                    <a:latin typeface="Calibri"/>
                    <a:cs typeface="Calibri"/>
                  </a:rPr>
                  <a:pPr algn="ctr"/>
                  <a:t> </a:t>
                </a:fld>
                <a:endParaRPr lang="en-US" sz="4000" b="1" i="0" u="none" strike="noStrike">
                  <a:solidFill>
                    <a:srgbClr val="000000"/>
                  </a:solidFill>
                  <a:latin typeface="Century Gothic" panose="020B0502020202020204" pitchFamily="34" charset="0"/>
                  <a:cs typeface="Calibri"/>
                </a:endParaRPr>
              </a:p>
            </xdr:txBody>
          </xdr:sp>
          <xdr:sp macro="" textlink="$G$9">
            <xdr:nvSpPr>
              <xdr:cNvPr id="438" name="CuadroTexto 437">
                <a:extLst>
                  <a:ext uri="{FF2B5EF4-FFF2-40B4-BE49-F238E27FC236}">
                    <a16:creationId xmlns:a16="http://schemas.microsoft.com/office/drawing/2014/main" id="{00000000-0008-0000-0300-0000B6010000}"/>
                  </a:ext>
                </a:extLst>
              </xdr:cNvPr>
              <xdr:cNvSpPr txBox="1"/>
            </xdr:nvSpPr>
            <xdr:spPr>
              <a:xfrm>
                <a:off x="8579923" y="2228712"/>
                <a:ext cx="698164" cy="216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39" name="CuadroTexto 438">
                <a:extLst>
                  <a:ext uri="{FF2B5EF4-FFF2-40B4-BE49-F238E27FC236}">
                    <a16:creationId xmlns:a16="http://schemas.microsoft.com/office/drawing/2014/main" id="{00000000-0008-0000-0300-0000B7010000}"/>
                  </a:ext>
                </a:extLst>
              </xdr:cNvPr>
              <xdr:cNvSpPr txBox="1"/>
            </xdr:nvSpPr>
            <xdr:spPr>
              <a:xfrm>
                <a:off x="9702062" y="1763443"/>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40" name="CuadroTexto 439">
                <a:extLst>
                  <a:ext uri="{FF2B5EF4-FFF2-40B4-BE49-F238E27FC236}">
                    <a16:creationId xmlns:a16="http://schemas.microsoft.com/office/drawing/2014/main" id="{00000000-0008-0000-0300-0000B8010000}"/>
                  </a:ext>
                </a:extLst>
              </xdr:cNvPr>
              <xdr:cNvSpPr txBox="1"/>
            </xdr:nvSpPr>
            <xdr:spPr>
              <a:xfrm>
                <a:off x="11273976" y="263988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429" name="CuadroTexto 428">
              <a:extLst>
                <a:ext uri="{FF2B5EF4-FFF2-40B4-BE49-F238E27FC236}">
                  <a16:creationId xmlns:a16="http://schemas.microsoft.com/office/drawing/2014/main" id="{00000000-0008-0000-0300-0000AD010000}"/>
                </a:ext>
              </a:extLst>
            </xdr:cNvPr>
            <xdr:cNvSpPr txBox="1"/>
          </xdr:nvSpPr>
          <xdr:spPr>
            <a:xfrm>
              <a:off x="9436100" y="14554532"/>
              <a:ext cx="614725" cy="4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1T</a:t>
              </a:r>
            </a:p>
          </xdr:txBody>
        </xdr:sp>
        <xdr:sp macro="" textlink="$G$9">
          <xdr:nvSpPr>
            <xdr:cNvPr id="430" name="CuadroTexto 429">
              <a:extLst>
                <a:ext uri="{FF2B5EF4-FFF2-40B4-BE49-F238E27FC236}">
                  <a16:creationId xmlns:a16="http://schemas.microsoft.com/office/drawing/2014/main" id="{00000000-0008-0000-0300-0000AE010000}"/>
                </a:ext>
              </a:extLst>
            </xdr:cNvPr>
            <xdr:cNvSpPr txBox="1"/>
          </xdr:nvSpPr>
          <xdr:spPr>
            <a:xfrm>
              <a:off x="11264900" y="14257683"/>
              <a:ext cx="656550" cy="396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sp macro="" textlink="$G$9">
        <xdr:nvSpPr>
          <xdr:cNvPr id="427" name="CuadroTexto 426">
            <a:extLst>
              <a:ext uri="{FF2B5EF4-FFF2-40B4-BE49-F238E27FC236}">
                <a16:creationId xmlns:a16="http://schemas.microsoft.com/office/drawing/2014/main" id="{00000000-0008-0000-0300-0000AB010000}"/>
              </a:ext>
            </a:extLst>
          </xdr:cNvPr>
          <xdr:cNvSpPr txBox="1"/>
        </xdr:nvSpPr>
        <xdr:spPr>
          <a:xfrm>
            <a:off x="8915400" y="17280283"/>
            <a:ext cx="614725" cy="360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tx1"/>
                </a:solidFill>
                <a:latin typeface="Calibri"/>
                <a:cs typeface="Calibri"/>
              </a:rPr>
              <a:t>1T</a:t>
            </a:r>
          </a:p>
        </xdr:txBody>
      </xdr:sp>
    </xdr:grpSp>
    <xdr:clientData/>
  </xdr:twoCellAnchor>
  <xdr:twoCellAnchor>
    <xdr:from>
      <xdr:col>2</xdr:col>
      <xdr:colOff>292100</xdr:colOff>
      <xdr:row>68</xdr:row>
      <xdr:rowOff>12700</xdr:rowOff>
    </xdr:from>
    <xdr:to>
      <xdr:col>7</xdr:col>
      <xdr:colOff>266700</xdr:colOff>
      <xdr:row>82</xdr:row>
      <xdr:rowOff>221731</xdr:rowOff>
    </xdr:to>
    <xdr:grpSp>
      <xdr:nvGrpSpPr>
        <xdr:cNvPr id="413" name="Grupo 412">
          <a:extLst>
            <a:ext uri="{FF2B5EF4-FFF2-40B4-BE49-F238E27FC236}">
              <a16:creationId xmlns:a16="http://schemas.microsoft.com/office/drawing/2014/main" id="{00000000-0008-0000-0300-00009D010000}"/>
            </a:ext>
          </a:extLst>
        </xdr:cNvPr>
        <xdr:cNvGrpSpPr/>
      </xdr:nvGrpSpPr>
      <xdr:grpSpPr>
        <a:xfrm>
          <a:off x="1155700" y="17145000"/>
          <a:ext cx="4305300" cy="4298431"/>
          <a:chOff x="7442200" y="1625600"/>
          <a:chExt cx="5226419" cy="2806700"/>
        </a:xfrm>
      </xdr:grpSpPr>
      <xdr:graphicFrame macro="">
        <xdr:nvGraphicFramePr>
          <xdr:cNvPr id="414" name="Gráfico 413">
            <a:extLst>
              <a:ext uri="{FF2B5EF4-FFF2-40B4-BE49-F238E27FC236}">
                <a16:creationId xmlns:a16="http://schemas.microsoft.com/office/drawing/2014/main" id="{00000000-0008-0000-0300-00009E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15" name="CuadroTexto 414">
            <a:extLst>
              <a:ext uri="{FF2B5EF4-FFF2-40B4-BE49-F238E27FC236}">
                <a16:creationId xmlns:a16="http://schemas.microsoft.com/office/drawing/2014/main" id="{00000000-0008-0000-0300-00009F01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65">
        <xdr:nvSpPr>
          <xdr:cNvPr id="416" name="CuadroTexto 415">
            <a:extLst>
              <a:ext uri="{FF2B5EF4-FFF2-40B4-BE49-F238E27FC236}">
                <a16:creationId xmlns:a16="http://schemas.microsoft.com/office/drawing/2014/main" id="{00000000-0008-0000-0300-0000A0010000}"/>
              </a:ext>
            </a:extLst>
          </xdr:cNvPr>
          <xdr:cNvSpPr txBox="1"/>
        </xdr:nvSpPr>
        <xdr:spPr>
          <a:xfrm>
            <a:off x="7906520" y="2294029"/>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4C24C9B-BE21-3A43-BC2F-E31DE4BCAB6A}"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66">
        <xdr:nvSpPr>
          <xdr:cNvPr id="417" name="CuadroTexto 416">
            <a:extLst>
              <a:ext uri="{FF2B5EF4-FFF2-40B4-BE49-F238E27FC236}">
                <a16:creationId xmlns:a16="http://schemas.microsoft.com/office/drawing/2014/main" id="{00000000-0008-0000-0300-0000A1010000}"/>
              </a:ext>
            </a:extLst>
          </xdr:cNvPr>
          <xdr:cNvSpPr txBox="1"/>
        </xdr:nvSpPr>
        <xdr:spPr>
          <a:xfrm>
            <a:off x="10003120" y="1827914"/>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2CEB6F-8AEF-6B41-82DD-6460D578AA72}"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4400" b="1" i="0" u="none" strike="noStrike">
              <a:solidFill>
                <a:srgbClr val="000000"/>
              </a:solidFill>
              <a:latin typeface="Century Gothic" panose="020B0502020202020204" pitchFamily="34" charset="0"/>
              <a:cs typeface="Calibri"/>
            </a:endParaRPr>
          </a:p>
        </xdr:txBody>
      </xdr:sp>
      <xdr:sp macro="" textlink="$G$67">
        <xdr:nvSpPr>
          <xdr:cNvPr id="418" name="CuadroTexto 417">
            <a:extLst>
              <a:ext uri="{FF2B5EF4-FFF2-40B4-BE49-F238E27FC236}">
                <a16:creationId xmlns:a16="http://schemas.microsoft.com/office/drawing/2014/main" id="{00000000-0008-0000-0300-0000A2010000}"/>
              </a:ext>
            </a:extLst>
          </xdr:cNvPr>
          <xdr:cNvSpPr txBox="1"/>
        </xdr:nvSpPr>
        <xdr:spPr>
          <a:xfrm>
            <a:off x="11716119" y="2540329"/>
            <a:ext cx="889809" cy="20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E1779314-80B1-1146-9EB8-233BBAEB9D18}"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G$68">
        <xdr:nvSpPr>
          <xdr:cNvPr id="419" name="CuadroTexto 418">
            <a:extLst>
              <a:ext uri="{FF2B5EF4-FFF2-40B4-BE49-F238E27FC236}">
                <a16:creationId xmlns:a16="http://schemas.microsoft.com/office/drawing/2014/main" id="{00000000-0008-0000-0300-0000A3010000}"/>
              </a:ext>
            </a:extLst>
          </xdr:cNvPr>
          <xdr:cNvSpPr txBox="1"/>
        </xdr:nvSpPr>
        <xdr:spPr>
          <a:xfrm>
            <a:off x="11868519" y="2897412"/>
            <a:ext cx="800100" cy="21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180804A-CB35-1642-9129-9FE5D7B52215}"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2400" b="1" i="0" u="none" strike="noStrike">
              <a:solidFill>
                <a:srgbClr val="000000"/>
              </a:solidFill>
              <a:latin typeface="Calibri"/>
              <a:ea typeface="+mn-ea"/>
              <a:cs typeface="Calibri"/>
            </a:endParaRPr>
          </a:p>
        </xdr:txBody>
      </xdr:sp>
      <xdr:sp macro="" textlink="$C$66">
        <xdr:nvSpPr>
          <xdr:cNvPr id="420" name="CuadroTexto 419">
            <a:extLst>
              <a:ext uri="{FF2B5EF4-FFF2-40B4-BE49-F238E27FC236}">
                <a16:creationId xmlns:a16="http://schemas.microsoft.com/office/drawing/2014/main" id="{00000000-0008-0000-0300-0000A4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70EBC2-79D6-9C49-98E9-9CEE9B0DDF75}" type="TxLink">
              <a:rPr lang="en-US" sz="1400" b="1" i="0" u="none" strike="noStrike">
                <a:solidFill>
                  <a:srgbClr val="000000"/>
                </a:solidFill>
                <a:latin typeface="Calibri"/>
                <a:cs typeface="Calibri"/>
              </a:rPr>
              <a:pPr algn="ctr"/>
              <a:t> </a:t>
            </a:fld>
            <a:endParaRPr lang="en-US" sz="4400" b="1" i="0" u="none" strike="noStrike">
              <a:solidFill>
                <a:srgbClr val="000000"/>
              </a:solidFill>
              <a:latin typeface="Century Gothic" panose="020B0502020202020204" pitchFamily="34" charset="0"/>
              <a:cs typeface="Calibri"/>
            </a:endParaRPr>
          </a:p>
        </xdr:txBody>
      </xdr:sp>
      <xdr:sp macro="" textlink="$G$9">
        <xdr:nvSpPr>
          <xdr:cNvPr id="421" name="CuadroTexto 420">
            <a:extLst>
              <a:ext uri="{FF2B5EF4-FFF2-40B4-BE49-F238E27FC236}">
                <a16:creationId xmlns:a16="http://schemas.microsoft.com/office/drawing/2014/main" id="{00000000-0008-0000-0300-0000A501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422" name="CuadroTexto 421">
            <a:extLst>
              <a:ext uri="{FF2B5EF4-FFF2-40B4-BE49-F238E27FC236}">
                <a16:creationId xmlns:a16="http://schemas.microsoft.com/office/drawing/2014/main" id="{00000000-0008-0000-0300-0000A6010000}"/>
              </a:ext>
            </a:extLst>
          </xdr:cNvPr>
          <xdr:cNvSpPr txBox="1"/>
        </xdr:nvSpPr>
        <xdr:spPr>
          <a:xfrm>
            <a:off x="9243419" y="2205728"/>
            <a:ext cx="722950" cy="22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23" name="CuadroTexto 422">
            <a:extLst>
              <a:ext uri="{FF2B5EF4-FFF2-40B4-BE49-F238E27FC236}">
                <a16:creationId xmlns:a16="http://schemas.microsoft.com/office/drawing/2014/main" id="{00000000-0008-0000-0300-0000A7010000}"/>
              </a:ext>
            </a:extLst>
          </xdr:cNvPr>
          <xdr:cNvSpPr txBox="1"/>
        </xdr:nvSpPr>
        <xdr:spPr>
          <a:xfrm>
            <a:off x="10601743" y="22194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24" name="CuadroTexto 423">
            <a:extLst>
              <a:ext uri="{FF2B5EF4-FFF2-40B4-BE49-F238E27FC236}">
                <a16:creationId xmlns:a16="http://schemas.microsoft.com/office/drawing/2014/main" id="{00000000-0008-0000-0300-0000A8010000}"/>
              </a:ext>
            </a:extLst>
          </xdr:cNvPr>
          <xdr:cNvSpPr txBox="1"/>
        </xdr:nvSpPr>
        <xdr:spPr>
          <a:xfrm>
            <a:off x="11331672" y="279656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368300</xdr:colOff>
      <xdr:row>68</xdr:row>
      <xdr:rowOff>279400</xdr:rowOff>
    </xdr:from>
    <xdr:to>
      <xdr:col>12</xdr:col>
      <xdr:colOff>715598</xdr:colOff>
      <xdr:row>80</xdr:row>
      <xdr:rowOff>68903</xdr:rowOff>
    </xdr:to>
    <xdr:grpSp>
      <xdr:nvGrpSpPr>
        <xdr:cNvPr id="401" name="Grupo 400">
          <a:extLst>
            <a:ext uri="{FF2B5EF4-FFF2-40B4-BE49-F238E27FC236}">
              <a16:creationId xmlns:a16="http://schemas.microsoft.com/office/drawing/2014/main" id="{00000000-0008-0000-0300-000091010000}"/>
            </a:ext>
          </a:extLst>
        </xdr:cNvPr>
        <xdr:cNvGrpSpPr/>
      </xdr:nvGrpSpPr>
      <xdr:grpSpPr>
        <a:xfrm>
          <a:off x="6718300" y="17411700"/>
          <a:ext cx="4843098" cy="3294703"/>
          <a:chOff x="7442200" y="1451781"/>
          <a:chExt cx="5240843" cy="2980519"/>
        </a:xfrm>
      </xdr:grpSpPr>
      <xdr:graphicFrame macro="">
        <xdr:nvGraphicFramePr>
          <xdr:cNvPr id="402" name="Gráfico 401">
            <a:extLst>
              <a:ext uri="{FF2B5EF4-FFF2-40B4-BE49-F238E27FC236}">
                <a16:creationId xmlns:a16="http://schemas.microsoft.com/office/drawing/2014/main" id="{00000000-0008-0000-0300-000092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403" name="CuadroTexto 402">
            <a:extLst>
              <a:ext uri="{FF2B5EF4-FFF2-40B4-BE49-F238E27FC236}">
                <a16:creationId xmlns:a16="http://schemas.microsoft.com/office/drawing/2014/main" id="{00000000-0008-0000-0300-000093010000}"/>
              </a:ext>
            </a:extLst>
          </xdr:cNvPr>
          <xdr:cNvSpPr txBox="1"/>
        </xdr:nvSpPr>
        <xdr:spPr>
          <a:xfrm>
            <a:off x="8070701" y="2825224"/>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54">
        <xdr:nvSpPr>
          <xdr:cNvPr id="404" name="CuadroTexto 403">
            <a:extLst>
              <a:ext uri="{FF2B5EF4-FFF2-40B4-BE49-F238E27FC236}">
                <a16:creationId xmlns:a16="http://schemas.microsoft.com/office/drawing/2014/main" id="{00000000-0008-0000-0300-000094010000}"/>
              </a:ext>
            </a:extLst>
          </xdr:cNvPr>
          <xdr:cNvSpPr txBox="1"/>
        </xdr:nvSpPr>
        <xdr:spPr>
          <a:xfrm>
            <a:off x="7997195" y="2464700"/>
            <a:ext cx="860978"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A8F8788-7284-4146-8F75-3DFA64F84ACD}"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55">
        <xdr:nvSpPr>
          <xdr:cNvPr id="405" name="CuadroTexto 404">
            <a:extLst>
              <a:ext uri="{FF2B5EF4-FFF2-40B4-BE49-F238E27FC236}">
                <a16:creationId xmlns:a16="http://schemas.microsoft.com/office/drawing/2014/main" id="{00000000-0008-0000-0300-000095010000}"/>
              </a:ext>
            </a:extLst>
          </xdr:cNvPr>
          <xdr:cNvSpPr txBox="1"/>
        </xdr:nvSpPr>
        <xdr:spPr>
          <a:xfrm>
            <a:off x="8142218" y="2104331"/>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C53A6C-84C8-7946-85BE-B62B03552B53}"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800" b="1" i="0" u="none" strike="noStrike">
              <a:solidFill>
                <a:srgbClr val="000000"/>
              </a:solidFill>
              <a:latin typeface="Century Gothic" panose="020B0502020202020204" pitchFamily="34" charset="0"/>
              <a:cs typeface="Calibri"/>
            </a:endParaRPr>
          </a:p>
        </xdr:txBody>
      </xdr:sp>
      <xdr:sp macro="" textlink="$G$56">
        <xdr:nvSpPr>
          <xdr:cNvPr id="406" name="CuadroTexto 405">
            <a:extLst>
              <a:ext uri="{FF2B5EF4-FFF2-40B4-BE49-F238E27FC236}">
                <a16:creationId xmlns:a16="http://schemas.microsoft.com/office/drawing/2014/main" id="{00000000-0008-0000-0300-000096010000}"/>
              </a:ext>
            </a:extLst>
          </xdr:cNvPr>
          <xdr:cNvSpPr txBox="1"/>
        </xdr:nvSpPr>
        <xdr:spPr>
          <a:xfrm>
            <a:off x="10014108" y="1451781"/>
            <a:ext cx="889809"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79FC4E6-AAD7-F44B-B525-511D872DE63F}"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H$58">
        <xdr:nvSpPr>
          <xdr:cNvPr id="407" name="CuadroTexto 406">
            <a:extLst>
              <a:ext uri="{FF2B5EF4-FFF2-40B4-BE49-F238E27FC236}">
                <a16:creationId xmlns:a16="http://schemas.microsoft.com/office/drawing/2014/main" id="{00000000-0008-0000-0300-000097010000}"/>
              </a:ext>
            </a:extLst>
          </xdr:cNvPr>
          <xdr:cNvSpPr txBox="1"/>
        </xdr:nvSpPr>
        <xdr:spPr>
          <a:xfrm>
            <a:off x="11882943"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484395B-A5CE-B04E-8263-60564A7C99AB}"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54">
        <xdr:nvSpPr>
          <xdr:cNvPr id="408" name="CuadroTexto 407">
            <a:extLst>
              <a:ext uri="{FF2B5EF4-FFF2-40B4-BE49-F238E27FC236}">
                <a16:creationId xmlns:a16="http://schemas.microsoft.com/office/drawing/2014/main" id="{00000000-0008-0000-0300-000098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85D38CF-B71A-C54D-B0CB-A5600888B4CD}" type="TxLink">
              <a:rPr lang="en-US" sz="1400" b="1" i="0" u="none" strike="noStrike">
                <a:solidFill>
                  <a:srgbClr val="000000"/>
                </a:solidFill>
                <a:latin typeface="Calibri"/>
                <a:cs typeface="Calibri"/>
              </a:rPr>
              <a:pPr algn="ctr"/>
              <a:t> </a:t>
            </a:fld>
            <a:endParaRPr lang="en-US" sz="3200" b="1" i="0" u="none" strike="noStrike">
              <a:solidFill>
                <a:srgbClr val="000000"/>
              </a:solidFill>
              <a:latin typeface="Century Gothic" panose="020B0502020202020204" pitchFamily="34" charset="0"/>
              <a:cs typeface="Calibri"/>
            </a:endParaRPr>
          </a:p>
        </xdr:txBody>
      </xdr:sp>
      <xdr:sp macro="" textlink="$G$9">
        <xdr:nvSpPr>
          <xdr:cNvPr id="409" name="CuadroTexto 408">
            <a:extLst>
              <a:ext uri="{FF2B5EF4-FFF2-40B4-BE49-F238E27FC236}">
                <a16:creationId xmlns:a16="http://schemas.microsoft.com/office/drawing/2014/main" id="{00000000-0008-0000-0300-000099010000}"/>
              </a:ext>
            </a:extLst>
          </xdr:cNvPr>
          <xdr:cNvSpPr txBox="1"/>
        </xdr:nvSpPr>
        <xdr:spPr>
          <a:xfrm>
            <a:off x="8381085" y="2807649"/>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410" name="CuadroTexto 409">
            <a:extLst>
              <a:ext uri="{FF2B5EF4-FFF2-40B4-BE49-F238E27FC236}">
                <a16:creationId xmlns:a16="http://schemas.microsoft.com/office/drawing/2014/main" id="{00000000-0008-0000-0300-00009A010000}"/>
              </a:ext>
            </a:extLst>
          </xdr:cNvPr>
          <xdr:cNvSpPr txBox="1"/>
        </xdr:nvSpPr>
        <xdr:spPr>
          <a:xfrm>
            <a:off x="8697655" y="2426764"/>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411" name="CuadroTexto 410">
            <a:extLst>
              <a:ext uri="{FF2B5EF4-FFF2-40B4-BE49-F238E27FC236}">
                <a16:creationId xmlns:a16="http://schemas.microsoft.com/office/drawing/2014/main" id="{00000000-0008-0000-0300-00009B010000}"/>
              </a:ext>
            </a:extLst>
          </xdr:cNvPr>
          <xdr:cNvSpPr txBox="1"/>
        </xdr:nvSpPr>
        <xdr:spPr>
          <a:xfrm>
            <a:off x="9197227" y="197776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12" name="CuadroTexto 411">
            <a:extLst>
              <a:ext uri="{FF2B5EF4-FFF2-40B4-BE49-F238E27FC236}">
                <a16:creationId xmlns:a16="http://schemas.microsoft.com/office/drawing/2014/main" id="{00000000-0008-0000-0300-00009C010000}"/>
              </a:ext>
            </a:extLst>
          </xdr:cNvPr>
          <xdr:cNvSpPr txBox="1"/>
        </xdr:nvSpPr>
        <xdr:spPr>
          <a:xfrm>
            <a:off x="11091727" y="2661843"/>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12701</xdr:colOff>
      <xdr:row>56</xdr:row>
      <xdr:rowOff>38100</xdr:rowOff>
    </xdr:from>
    <xdr:to>
      <xdr:col>12</xdr:col>
      <xdr:colOff>330201</xdr:colOff>
      <xdr:row>68</xdr:row>
      <xdr:rowOff>304799</xdr:rowOff>
    </xdr:to>
    <xdr:grpSp>
      <xdr:nvGrpSpPr>
        <xdr:cNvPr id="389" name="Grupo 388">
          <a:extLst>
            <a:ext uri="{FF2B5EF4-FFF2-40B4-BE49-F238E27FC236}">
              <a16:creationId xmlns:a16="http://schemas.microsoft.com/office/drawing/2014/main" id="{00000000-0008-0000-0300-000085010000}"/>
            </a:ext>
          </a:extLst>
        </xdr:cNvPr>
        <xdr:cNvGrpSpPr/>
      </xdr:nvGrpSpPr>
      <xdr:grpSpPr>
        <a:xfrm>
          <a:off x="6362701" y="14046200"/>
          <a:ext cx="4813300" cy="3381374"/>
          <a:chOff x="7442201" y="1412529"/>
          <a:chExt cx="5207000" cy="3019771"/>
        </a:xfrm>
      </xdr:grpSpPr>
      <xdr:graphicFrame macro="">
        <xdr:nvGraphicFramePr>
          <xdr:cNvPr id="390" name="Gráfico 389">
            <a:extLst>
              <a:ext uri="{FF2B5EF4-FFF2-40B4-BE49-F238E27FC236}">
                <a16:creationId xmlns:a16="http://schemas.microsoft.com/office/drawing/2014/main" id="{00000000-0008-0000-0300-000086010000}"/>
              </a:ext>
            </a:extLst>
          </xdr:cNvPr>
          <xdr:cNvGraphicFramePr>
            <a:graphicFrameLocks/>
          </xdr:cNvGraphicFramePr>
        </xdr:nvGraphicFramePr>
        <xdr:xfrm>
          <a:off x="7442201" y="1625600"/>
          <a:ext cx="5207000" cy="28067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91" name="CuadroTexto 390">
            <a:extLst>
              <a:ext uri="{FF2B5EF4-FFF2-40B4-BE49-F238E27FC236}">
                <a16:creationId xmlns:a16="http://schemas.microsoft.com/office/drawing/2014/main" id="{00000000-0008-0000-0300-000087010000}"/>
              </a:ext>
            </a:extLst>
          </xdr:cNvPr>
          <xdr:cNvSpPr txBox="1"/>
        </xdr:nvSpPr>
        <xdr:spPr>
          <a:xfrm>
            <a:off x="7961352" y="2858167"/>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43">
        <xdr:nvSpPr>
          <xdr:cNvPr id="392" name="CuadroTexto 391">
            <a:extLst>
              <a:ext uri="{FF2B5EF4-FFF2-40B4-BE49-F238E27FC236}">
                <a16:creationId xmlns:a16="http://schemas.microsoft.com/office/drawing/2014/main" id="{00000000-0008-0000-0300-000088010000}"/>
              </a:ext>
            </a:extLst>
          </xdr:cNvPr>
          <xdr:cNvSpPr txBox="1"/>
        </xdr:nvSpPr>
        <xdr:spPr>
          <a:xfrm>
            <a:off x="8163392" y="2069385"/>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3F53015-4E83-6844-9BE6-81C2D788095F}" type="TxLink">
              <a:rPr lang="en-US" sz="1400" b="1" i="0" u="none" strike="noStrike">
                <a:solidFill>
                  <a:srgbClr val="000000"/>
                </a:solidFill>
                <a:latin typeface="Calibri"/>
                <a:cs typeface="Calibri"/>
              </a:rPr>
              <a:pPr algn="ctr"/>
              <a:t> </a:t>
            </a:fld>
            <a:endParaRPr lang="en-US" sz="2000" b="1" i="0" u="none" strike="noStrike">
              <a:solidFill>
                <a:srgbClr val="000000"/>
              </a:solidFill>
              <a:latin typeface="Century Gothic" panose="020B0502020202020204" pitchFamily="34" charset="0"/>
              <a:cs typeface="Calibri"/>
            </a:endParaRPr>
          </a:p>
        </xdr:txBody>
      </xdr:sp>
      <xdr:sp macro="" textlink="$G$44">
        <xdr:nvSpPr>
          <xdr:cNvPr id="393" name="CuadroTexto 392">
            <a:extLst>
              <a:ext uri="{FF2B5EF4-FFF2-40B4-BE49-F238E27FC236}">
                <a16:creationId xmlns:a16="http://schemas.microsoft.com/office/drawing/2014/main" id="{00000000-0008-0000-0300-000089010000}"/>
              </a:ext>
            </a:extLst>
          </xdr:cNvPr>
          <xdr:cNvSpPr txBox="1"/>
        </xdr:nvSpPr>
        <xdr:spPr>
          <a:xfrm>
            <a:off x="9991453" y="1412529"/>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B41835A-C977-8645-B2D3-97331BBFF0D7}" type="TxLink">
              <a:rPr lang="en-US" sz="1400" b="1" i="0" u="none" strike="noStrike">
                <a:solidFill>
                  <a:srgbClr val="000000"/>
                </a:solidFill>
                <a:latin typeface="Calibri"/>
                <a:cs typeface="Calibri"/>
              </a:rPr>
              <a:pPr algn="ctr"/>
              <a:t> </a:t>
            </a:fld>
            <a:endParaRPr lang="en-US" sz="2800" b="1" i="0" u="none" strike="noStrike">
              <a:solidFill>
                <a:srgbClr val="000000"/>
              </a:solidFill>
              <a:latin typeface="Century Gothic" panose="020B0502020202020204" pitchFamily="34" charset="0"/>
              <a:cs typeface="Calibri"/>
            </a:endParaRPr>
          </a:p>
        </xdr:txBody>
      </xdr:sp>
      <xdr:sp macro="" textlink="$G$45">
        <xdr:nvSpPr>
          <xdr:cNvPr id="394" name="CuadroTexto 393">
            <a:extLst>
              <a:ext uri="{FF2B5EF4-FFF2-40B4-BE49-F238E27FC236}">
                <a16:creationId xmlns:a16="http://schemas.microsoft.com/office/drawing/2014/main" id="{00000000-0008-0000-0300-00008A010000}"/>
              </a:ext>
            </a:extLst>
          </xdr:cNvPr>
          <xdr:cNvSpPr txBox="1"/>
        </xdr:nvSpPr>
        <xdr:spPr>
          <a:xfrm>
            <a:off x="11140915" y="1923963"/>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244911FA-8A73-3D48-AC5A-99DA4EBCEBBE}" type="TxLink">
              <a:rPr lang="en-US" sz="1400" b="1" i="0" u="none" strike="noStrike">
                <a:solidFill>
                  <a:srgbClr val="000000"/>
                </a:solidFill>
                <a:latin typeface="Calibri"/>
                <a:ea typeface="+mn-ea"/>
                <a:cs typeface="Calibri"/>
              </a:rPr>
              <a:pPr marL="0" indent="0" algn="ctr"/>
              <a:t> </a:t>
            </a:fld>
            <a:endParaRPr lang="en-US" sz="1800" b="1" i="0" u="none" strike="noStrike">
              <a:solidFill>
                <a:srgbClr val="000000"/>
              </a:solidFill>
              <a:latin typeface="Calibri"/>
              <a:ea typeface="+mn-ea"/>
              <a:cs typeface="Calibri"/>
            </a:endParaRPr>
          </a:p>
        </xdr:txBody>
      </xdr:sp>
      <xdr:sp macro="" textlink="$G$46">
        <xdr:nvSpPr>
          <xdr:cNvPr id="395" name="CuadroTexto 394">
            <a:extLst>
              <a:ext uri="{FF2B5EF4-FFF2-40B4-BE49-F238E27FC236}">
                <a16:creationId xmlns:a16="http://schemas.microsoft.com/office/drawing/2014/main" id="{00000000-0008-0000-0300-00008B010000}"/>
              </a:ext>
            </a:extLst>
          </xdr:cNvPr>
          <xdr:cNvSpPr txBox="1"/>
        </xdr:nvSpPr>
        <xdr:spPr>
          <a:xfrm>
            <a:off x="11612051" y="2817681"/>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B3EBF435-D86C-5547-8012-D6B073CBD15D}" type="TxLink">
              <a:rPr lang="en-US" sz="1400" b="1" i="0" u="none" strike="noStrike">
                <a:solidFill>
                  <a:srgbClr val="000000"/>
                </a:solidFill>
                <a:latin typeface="Calibri"/>
                <a:ea typeface="+mn-ea"/>
                <a:cs typeface="Calibri"/>
              </a:rPr>
              <a:pPr marL="0" indent="0" algn="ctr"/>
              <a:t> </a:t>
            </a:fld>
            <a:endParaRPr lang="en-US" sz="1800" b="1" i="0" u="none" strike="noStrike">
              <a:solidFill>
                <a:srgbClr val="000000"/>
              </a:solidFill>
              <a:latin typeface="Calibri"/>
              <a:ea typeface="+mn-ea"/>
              <a:cs typeface="Calibri"/>
            </a:endParaRPr>
          </a:p>
        </xdr:txBody>
      </xdr:sp>
      <xdr:sp macro="" textlink="$C$43">
        <xdr:nvSpPr>
          <xdr:cNvPr id="396" name="CuadroTexto 395">
            <a:extLst>
              <a:ext uri="{FF2B5EF4-FFF2-40B4-BE49-F238E27FC236}">
                <a16:creationId xmlns:a16="http://schemas.microsoft.com/office/drawing/2014/main" id="{00000000-0008-0000-0300-00008C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6988D84-4B31-D24C-932F-21E3127081E8}" type="TxLink">
              <a:rPr lang="en-US" sz="1400" b="1" i="0" u="none" strike="noStrike">
                <a:solidFill>
                  <a:srgbClr val="000000"/>
                </a:solidFill>
                <a:latin typeface="Calibri"/>
                <a:cs typeface="Calibri"/>
              </a:rPr>
              <a:pPr algn="ctr"/>
              <a:t> </a:t>
            </a:fld>
            <a:endParaRPr lang="en-US" sz="3200" b="1" i="0" u="none" strike="noStrike">
              <a:solidFill>
                <a:srgbClr val="000000"/>
              </a:solidFill>
              <a:latin typeface="Century Gothic" panose="020B0502020202020204" pitchFamily="34" charset="0"/>
              <a:cs typeface="Calibri"/>
            </a:endParaRPr>
          </a:p>
        </xdr:txBody>
      </xdr:sp>
      <xdr:sp macro="" textlink="$G$9">
        <xdr:nvSpPr>
          <xdr:cNvPr id="397" name="CuadroTexto 396">
            <a:extLst>
              <a:ext uri="{FF2B5EF4-FFF2-40B4-BE49-F238E27FC236}">
                <a16:creationId xmlns:a16="http://schemas.microsoft.com/office/drawing/2014/main" id="{00000000-0008-0000-0300-00008D010000}"/>
              </a:ext>
            </a:extLst>
          </xdr:cNvPr>
          <xdr:cNvSpPr txBox="1"/>
        </xdr:nvSpPr>
        <xdr:spPr>
          <a:xfrm>
            <a:off x="8541160" y="2675878"/>
            <a:ext cx="698164" cy="24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398" name="CuadroTexto 397">
            <a:extLst>
              <a:ext uri="{FF2B5EF4-FFF2-40B4-BE49-F238E27FC236}">
                <a16:creationId xmlns:a16="http://schemas.microsoft.com/office/drawing/2014/main" id="{00000000-0008-0000-0300-00008E010000}"/>
              </a:ext>
            </a:extLst>
          </xdr:cNvPr>
          <xdr:cNvSpPr txBox="1"/>
        </xdr:nvSpPr>
        <xdr:spPr>
          <a:xfrm>
            <a:off x="9286690" y="188869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399" name="CuadroTexto 398">
            <a:extLst>
              <a:ext uri="{FF2B5EF4-FFF2-40B4-BE49-F238E27FC236}">
                <a16:creationId xmlns:a16="http://schemas.microsoft.com/office/drawing/2014/main" id="{00000000-0008-0000-0300-00008F01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400" name="CuadroTexto 399">
            <a:extLst>
              <a:ext uri="{FF2B5EF4-FFF2-40B4-BE49-F238E27FC236}">
                <a16:creationId xmlns:a16="http://schemas.microsoft.com/office/drawing/2014/main" id="{00000000-0008-0000-0300-000090010000}"/>
              </a:ext>
            </a:extLst>
          </xdr:cNvPr>
          <xdr:cNvSpPr txBox="1"/>
        </xdr:nvSpPr>
        <xdr:spPr>
          <a:xfrm>
            <a:off x="11152601" y="2661843"/>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330200</xdr:colOff>
      <xdr:row>57</xdr:row>
      <xdr:rowOff>38100</xdr:rowOff>
    </xdr:from>
    <xdr:to>
      <xdr:col>7</xdr:col>
      <xdr:colOff>241300</xdr:colOff>
      <xdr:row>68</xdr:row>
      <xdr:rowOff>38100</xdr:rowOff>
    </xdr:to>
    <xdr:grpSp>
      <xdr:nvGrpSpPr>
        <xdr:cNvPr id="377" name="Grupo 376">
          <a:extLst>
            <a:ext uri="{FF2B5EF4-FFF2-40B4-BE49-F238E27FC236}">
              <a16:creationId xmlns:a16="http://schemas.microsoft.com/office/drawing/2014/main" id="{00000000-0008-0000-0300-000079010000}"/>
            </a:ext>
          </a:extLst>
        </xdr:cNvPr>
        <xdr:cNvGrpSpPr/>
      </xdr:nvGrpSpPr>
      <xdr:grpSpPr>
        <a:xfrm>
          <a:off x="1193800" y="14236700"/>
          <a:ext cx="4241800" cy="2933700"/>
          <a:chOff x="7442200" y="1441479"/>
          <a:chExt cx="5207000" cy="2990821"/>
        </a:xfrm>
      </xdr:grpSpPr>
      <xdr:graphicFrame macro="">
        <xdr:nvGraphicFramePr>
          <xdr:cNvPr id="378" name="Gráfico 377">
            <a:extLst>
              <a:ext uri="{FF2B5EF4-FFF2-40B4-BE49-F238E27FC236}">
                <a16:creationId xmlns:a16="http://schemas.microsoft.com/office/drawing/2014/main" id="{00000000-0008-0000-0300-00007A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379" name="CuadroTexto 378">
            <a:extLst>
              <a:ext uri="{FF2B5EF4-FFF2-40B4-BE49-F238E27FC236}">
                <a16:creationId xmlns:a16="http://schemas.microsoft.com/office/drawing/2014/main" id="{00000000-0008-0000-0300-00007B010000}"/>
              </a:ext>
            </a:extLst>
          </xdr:cNvPr>
          <xdr:cNvSpPr txBox="1"/>
        </xdr:nvSpPr>
        <xdr:spPr>
          <a:xfrm>
            <a:off x="8211315" y="2793814"/>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rgbClr val="000000"/>
                </a:solidFill>
                <a:latin typeface="Century Gothic" panose="020B0502020202020204" pitchFamily="34" charset="0"/>
                <a:cs typeface="Calibri"/>
              </a:rPr>
              <a:t>0%</a:t>
            </a:r>
          </a:p>
          <a:p>
            <a:pPr algn="ctr"/>
            <a:endParaRPr lang="en-US" sz="1400" b="1" i="0" u="none" strike="noStrike">
              <a:solidFill>
                <a:srgbClr val="000000"/>
              </a:solidFill>
              <a:latin typeface="Century Gothic" panose="020B0502020202020204" pitchFamily="34" charset="0"/>
              <a:cs typeface="Calibri"/>
            </a:endParaRPr>
          </a:p>
        </xdr:txBody>
      </xdr:sp>
      <xdr:sp macro="" textlink="$G$31">
        <xdr:nvSpPr>
          <xdr:cNvPr id="380" name="CuadroTexto 379">
            <a:extLst>
              <a:ext uri="{FF2B5EF4-FFF2-40B4-BE49-F238E27FC236}">
                <a16:creationId xmlns:a16="http://schemas.microsoft.com/office/drawing/2014/main" id="{00000000-0008-0000-0300-00007C010000}"/>
              </a:ext>
            </a:extLst>
          </xdr:cNvPr>
          <xdr:cNvSpPr txBox="1"/>
        </xdr:nvSpPr>
        <xdr:spPr>
          <a:xfrm>
            <a:off x="8870159" y="1577238"/>
            <a:ext cx="902922" cy="38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46DDDAD-0835-2A44-8B91-25E44AFCFB05}"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32">
        <xdr:nvSpPr>
          <xdr:cNvPr id="381" name="CuadroTexto 380">
            <a:extLst>
              <a:ext uri="{FF2B5EF4-FFF2-40B4-BE49-F238E27FC236}">
                <a16:creationId xmlns:a16="http://schemas.microsoft.com/office/drawing/2014/main" id="{00000000-0008-0000-0300-00007D010000}"/>
              </a:ext>
            </a:extLst>
          </xdr:cNvPr>
          <xdr:cNvSpPr txBox="1"/>
        </xdr:nvSpPr>
        <xdr:spPr>
          <a:xfrm>
            <a:off x="10323201" y="1441479"/>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A3D1C388-579B-4F41-8482-16AD5638452E}"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p>
        </xdr:txBody>
      </xdr:sp>
      <xdr:sp macro="" textlink="$G$33">
        <xdr:nvSpPr>
          <xdr:cNvPr id="382" name="CuadroTexto 381">
            <a:extLst>
              <a:ext uri="{FF2B5EF4-FFF2-40B4-BE49-F238E27FC236}">
                <a16:creationId xmlns:a16="http://schemas.microsoft.com/office/drawing/2014/main" id="{00000000-0008-0000-0300-00007E010000}"/>
              </a:ext>
            </a:extLst>
          </xdr:cNvPr>
          <xdr:cNvSpPr txBox="1"/>
        </xdr:nvSpPr>
        <xdr:spPr>
          <a:xfrm>
            <a:off x="11384371" y="2175528"/>
            <a:ext cx="896795" cy="40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1B9C623F-7240-A647-A838-B1A29C588A3A}"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G$34">
        <xdr:nvSpPr>
          <xdr:cNvPr id="383" name="CuadroTexto 382">
            <a:extLst>
              <a:ext uri="{FF2B5EF4-FFF2-40B4-BE49-F238E27FC236}">
                <a16:creationId xmlns:a16="http://schemas.microsoft.com/office/drawing/2014/main" id="{00000000-0008-0000-0300-00007F01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F3E8D883-9331-E34A-BD4E-C2B456369732}" type="TxLink">
              <a:rPr lang="en-US" sz="1400" b="1" i="0" u="none" strike="noStrike">
                <a:solidFill>
                  <a:srgbClr val="000000"/>
                </a:solidFill>
                <a:latin typeface="Calibri"/>
                <a:ea typeface="+mn-ea"/>
                <a:cs typeface="Calibri"/>
              </a:rPr>
              <a:pPr marL="0" indent="0" algn="ctr"/>
              <a:t> </a:t>
            </a:fld>
            <a:r>
              <a:rPr lang="en-US" sz="1400" b="1" i="0" u="none" strike="noStrike">
                <a:solidFill>
                  <a:srgbClr val="000000"/>
                </a:solidFill>
                <a:latin typeface="Calibri"/>
                <a:ea typeface="+mn-ea"/>
                <a:cs typeface="Calibri"/>
              </a:rPr>
              <a:t>%</a:t>
            </a:r>
            <a:endParaRPr lang="en-US" sz="1800" b="1" i="0" u="none" strike="noStrike">
              <a:solidFill>
                <a:srgbClr val="000000"/>
              </a:solidFill>
              <a:latin typeface="Calibri"/>
              <a:ea typeface="+mn-ea"/>
              <a:cs typeface="Calibri"/>
            </a:endParaRPr>
          </a:p>
        </xdr:txBody>
      </xdr:sp>
      <xdr:sp macro="" textlink="$C$33">
        <xdr:nvSpPr>
          <xdr:cNvPr id="384" name="CuadroTexto 383">
            <a:extLst>
              <a:ext uri="{FF2B5EF4-FFF2-40B4-BE49-F238E27FC236}">
                <a16:creationId xmlns:a16="http://schemas.microsoft.com/office/drawing/2014/main" id="{00000000-0008-0000-0300-000080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B0CE9DD-68C6-D94D-903B-0DAC7D29CF91}" type="TxLink">
              <a:rPr lang="en-US" sz="1400" b="1" i="0" u="none" strike="noStrike">
                <a:solidFill>
                  <a:srgbClr val="000000"/>
                </a:solidFill>
                <a:latin typeface="Calibri"/>
                <a:cs typeface="Calibri"/>
              </a:rPr>
              <a:pPr algn="ctr"/>
              <a:t> </a:t>
            </a:fld>
            <a:endParaRPr lang="en-US" sz="3200" b="1" i="0" u="none" strike="noStrike">
              <a:solidFill>
                <a:srgbClr val="000000"/>
              </a:solidFill>
              <a:latin typeface="Century Gothic" panose="020B0502020202020204" pitchFamily="34" charset="0"/>
              <a:cs typeface="Calibri"/>
            </a:endParaRPr>
          </a:p>
        </xdr:txBody>
      </xdr:sp>
      <xdr:sp macro="" textlink="$G$9">
        <xdr:nvSpPr>
          <xdr:cNvPr id="385" name="CuadroTexto 384">
            <a:extLst>
              <a:ext uri="{FF2B5EF4-FFF2-40B4-BE49-F238E27FC236}">
                <a16:creationId xmlns:a16="http://schemas.microsoft.com/office/drawing/2014/main" id="{00000000-0008-0000-0300-000081010000}"/>
              </a:ext>
            </a:extLst>
          </xdr:cNvPr>
          <xdr:cNvSpPr txBox="1"/>
        </xdr:nvSpPr>
        <xdr:spPr>
          <a:xfrm>
            <a:off x="8813800" y="24892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386" name="CuadroTexto 385">
            <a:extLst>
              <a:ext uri="{FF2B5EF4-FFF2-40B4-BE49-F238E27FC236}">
                <a16:creationId xmlns:a16="http://schemas.microsoft.com/office/drawing/2014/main" id="{00000000-0008-0000-0300-000082010000}"/>
              </a:ext>
            </a:extLst>
          </xdr:cNvPr>
          <xdr:cNvSpPr txBox="1"/>
        </xdr:nvSpPr>
        <xdr:spPr>
          <a:xfrm>
            <a:off x="9560743" y="1800848"/>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387" name="CuadroTexto 386">
            <a:extLst>
              <a:ext uri="{FF2B5EF4-FFF2-40B4-BE49-F238E27FC236}">
                <a16:creationId xmlns:a16="http://schemas.microsoft.com/office/drawing/2014/main" id="{00000000-0008-0000-0300-00008301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388" name="CuadroTexto 387">
            <a:extLst>
              <a:ext uri="{FF2B5EF4-FFF2-40B4-BE49-F238E27FC236}">
                <a16:creationId xmlns:a16="http://schemas.microsoft.com/office/drawing/2014/main" id="{00000000-0008-0000-0300-00008401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9</xdr:col>
      <xdr:colOff>254000</xdr:colOff>
      <xdr:row>35</xdr:row>
      <xdr:rowOff>101600</xdr:rowOff>
    </xdr:from>
    <xdr:to>
      <xdr:col>12</xdr:col>
      <xdr:colOff>571500</xdr:colOff>
      <xdr:row>49</xdr:row>
      <xdr:rowOff>279400</xdr:rowOff>
    </xdr:to>
    <xdr:grpSp>
      <xdr:nvGrpSpPr>
        <xdr:cNvPr id="365" name="Grupo 364">
          <a:extLst>
            <a:ext uri="{FF2B5EF4-FFF2-40B4-BE49-F238E27FC236}">
              <a16:creationId xmlns:a16="http://schemas.microsoft.com/office/drawing/2014/main" id="{00000000-0008-0000-0300-00006D010000}"/>
            </a:ext>
          </a:extLst>
        </xdr:cNvPr>
        <xdr:cNvGrpSpPr/>
      </xdr:nvGrpSpPr>
      <xdr:grpSpPr>
        <a:xfrm>
          <a:off x="6604000" y="9639300"/>
          <a:ext cx="4813300" cy="2844800"/>
          <a:chOff x="7442200" y="1357624"/>
          <a:chExt cx="5207000" cy="3074676"/>
        </a:xfrm>
      </xdr:grpSpPr>
      <xdr:graphicFrame macro="">
        <xdr:nvGraphicFramePr>
          <xdr:cNvPr id="366" name="Gráfico 365">
            <a:extLst>
              <a:ext uri="{FF2B5EF4-FFF2-40B4-BE49-F238E27FC236}">
                <a16:creationId xmlns:a16="http://schemas.microsoft.com/office/drawing/2014/main" id="{00000000-0008-0000-0300-00006E010000}"/>
              </a:ext>
            </a:extLst>
          </xdr:cNvPr>
          <xdr:cNvGraphicFramePr>
            <a:graphicFrameLocks/>
          </xdr:cNvGraphicFramePr>
        </xdr:nvGraphicFramePr>
        <xdr:xfrm>
          <a:off x="7442200" y="1625600"/>
          <a:ext cx="5207000" cy="2806700"/>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367" name="CuadroTexto 366">
            <a:extLst>
              <a:ext uri="{FF2B5EF4-FFF2-40B4-BE49-F238E27FC236}">
                <a16:creationId xmlns:a16="http://schemas.microsoft.com/office/drawing/2014/main" id="{00000000-0008-0000-0300-00006F010000}"/>
              </a:ext>
            </a:extLst>
          </xdr:cNvPr>
          <xdr:cNvSpPr txBox="1"/>
        </xdr:nvSpPr>
        <xdr:spPr>
          <a:xfrm>
            <a:off x="8293100" y="2781300"/>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H$19">
        <xdr:nvSpPr>
          <xdr:cNvPr id="368" name="CuadroTexto 367">
            <a:extLst>
              <a:ext uri="{FF2B5EF4-FFF2-40B4-BE49-F238E27FC236}">
                <a16:creationId xmlns:a16="http://schemas.microsoft.com/office/drawing/2014/main" id="{00000000-0008-0000-0300-000070010000}"/>
              </a:ext>
            </a:extLst>
          </xdr:cNvPr>
          <xdr:cNvSpPr txBox="1"/>
        </xdr:nvSpPr>
        <xdr:spPr>
          <a:xfrm>
            <a:off x="8278783" y="2080366"/>
            <a:ext cx="760011"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CCC5CCC-7213-3F46-B2F7-DFCDF3077CAA}" type="TxLink">
              <a:rPr lang="en-US" sz="1200" b="1" i="0" u="none" strike="noStrike">
                <a:solidFill>
                  <a:srgbClr val="000000"/>
                </a:solidFill>
                <a:latin typeface="Calibri"/>
                <a:cs typeface="Calibri"/>
              </a:rPr>
              <a:pPr algn="ctr"/>
              <a:t> </a:t>
            </a:fld>
            <a:r>
              <a:rPr lang="en-US" sz="1200" b="1" i="0" u="none" strike="noStrike">
                <a:solidFill>
                  <a:srgbClr val="000000"/>
                </a:solidFill>
                <a:latin typeface="Calibri"/>
                <a:cs typeface="Calibri"/>
              </a:rPr>
              <a:t>%</a:t>
            </a:r>
            <a:endParaRPr lang="en-US" sz="1600" b="1" i="0" u="none" strike="noStrike">
              <a:solidFill>
                <a:srgbClr val="000000"/>
              </a:solidFill>
              <a:latin typeface="Century Gothic" panose="020B0502020202020204" pitchFamily="34" charset="0"/>
              <a:cs typeface="Calibri"/>
            </a:endParaRPr>
          </a:p>
        </xdr:txBody>
      </xdr:sp>
      <xdr:sp macro="" textlink="$G$20">
        <xdr:nvSpPr>
          <xdr:cNvPr id="369" name="CuadroTexto 368">
            <a:extLst>
              <a:ext uri="{FF2B5EF4-FFF2-40B4-BE49-F238E27FC236}">
                <a16:creationId xmlns:a16="http://schemas.microsoft.com/office/drawing/2014/main" id="{00000000-0008-0000-0300-000071010000}"/>
              </a:ext>
            </a:extLst>
          </xdr:cNvPr>
          <xdr:cNvSpPr txBox="1"/>
        </xdr:nvSpPr>
        <xdr:spPr>
          <a:xfrm>
            <a:off x="9630857" y="1357624"/>
            <a:ext cx="883617" cy="37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EE1363E-8581-6942-A356-1441AA0DA83D}" type="TxLink">
              <a:rPr lang="en-US" sz="1200" b="1" i="0" u="none" strike="noStrike">
                <a:solidFill>
                  <a:srgbClr val="000000"/>
                </a:solidFill>
                <a:latin typeface="Calibri"/>
                <a:cs typeface="Calibri"/>
              </a:rPr>
              <a:pPr algn="ctr"/>
              <a:t> </a:t>
            </a:fld>
            <a:r>
              <a:rPr lang="en-US" sz="1200" b="1" i="0" u="none" strike="noStrike">
                <a:solidFill>
                  <a:srgbClr val="000000"/>
                </a:solidFill>
                <a:latin typeface="Calibri"/>
                <a:cs typeface="Calibri"/>
              </a:rPr>
              <a:t>%</a:t>
            </a:r>
            <a:endParaRPr lang="en-US" sz="2000" b="1" i="0" u="none" strike="noStrike">
              <a:solidFill>
                <a:srgbClr val="000000"/>
              </a:solidFill>
              <a:latin typeface="Century Gothic" panose="020B0502020202020204" pitchFamily="34" charset="0"/>
              <a:cs typeface="Calibri"/>
            </a:endParaRPr>
          </a:p>
        </xdr:txBody>
      </xdr:sp>
      <xdr:sp macro="" textlink="$G$21">
        <xdr:nvSpPr>
          <xdr:cNvPr id="370" name="CuadroTexto 369">
            <a:extLst>
              <a:ext uri="{FF2B5EF4-FFF2-40B4-BE49-F238E27FC236}">
                <a16:creationId xmlns:a16="http://schemas.microsoft.com/office/drawing/2014/main" id="{00000000-0008-0000-0300-000072010000}"/>
              </a:ext>
            </a:extLst>
          </xdr:cNvPr>
          <xdr:cNvSpPr txBox="1"/>
        </xdr:nvSpPr>
        <xdr:spPr>
          <a:xfrm>
            <a:off x="11168014" y="1923963"/>
            <a:ext cx="759995" cy="37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961825D-B486-774D-B184-A95E08D93939}"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endParaRPr lang="en-US" sz="1400" b="1" i="0" u="none" strike="noStrike">
              <a:solidFill>
                <a:srgbClr val="000000"/>
              </a:solidFill>
              <a:latin typeface="Calibri"/>
              <a:ea typeface="+mn-ea"/>
              <a:cs typeface="Calibri"/>
            </a:endParaRPr>
          </a:p>
        </xdr:txBody>
      </xdr:sp>
      <xdr:sp macro="" textlink="$G$22">
        <xdr:nvSpPr>
          <xdr:cNvPr id="371" name="CuadroTexto 370">
            <a:extLst>
              <a:ext uri="{FF2B5EF4-FFF2-40B4-BE49-F238E27FC236}">
                <a16:creationId xmlns:a16="http://schemas.microsoft.com/office/drawing/2014/main" id="{00000000-0008-0000-0300-00007301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BADF0306-74E4-2F43-9DC9-7C883A30EDBA}"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endParaRPr lang="en-US" sz="1400" b="1" i="0" u="none" strike="noStrike">
              <a:solidFill>
                <a:srgbClr val="000000"/>
              </a:solidFill>
              <a:latin typeface="Calibri"/>
              <a:ea typeface="+mn-ea"/>
              <a:cs typeface="Calibri"/>
            </a:endParaRPr>
          </a:p>
        </xdr:txBody>
      </xdr:sp>
      <xdr:sp macro="" textlink="$C$20">
        <xdr:nvSpPr>
          <xdr:cNvPr id="372" name="CuadroTexto 371">
            <a:extLst>
              <a:ext uri="{FF2B5EF4-FFF2-40B4-BE49-F238E27FC236}">
                <a16:creationId xmlns:a16="http://schemas.microsoft.com/office/drawing/2014/main" id="{00000000-0008-0000-0300-000074010000}"/>
              </a:ext>
            </a:extLst>
          </xdr:cNvPr>
          <xdr:cNvSpPr txBox="1"/>
        </xdr:nvSpPr>
        <xdr:spPr>
          <a:xfrm>
            <a:off x="9855200" y="2832100"/>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4CA95A1-5203-6149-8881-29AB45733E6D}"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2400" b="1" i="0" u="none" strike="noStrike">
              <a:solidFill>
                <a:srgbClr val="000000"/>
              </a:solidFill>
              <a:latin typeface="Century Gothic" panose="020B0502020202020204" pitchFamily="34" charset="0"/>
              <a:cs typeface="Calibri"/>
            </a:endParaRPr>
          </a:p>
        </xdr:txBody>
      </xdr:sp>
      <xdr:sp macro="" textlink="$G$9">
        <xdr:nvSpPr>
          <xdr:cNvPr id="373" name="CuadroTexto 372">
            <a:extLst>
              <a:ext uri="{FF2B5EF4-FFF2-40B4-BE49-F238E27FC236}">
                <a16:creationId xmlns:a16="http://schemas.microsoft.com/office/drawing/2014/main" id="{00000000-0008-0000-0300-000075010000}"/>
              </a:ext>
            </a:extLst>
          </xdr:cNvPr>
          <xdr:cNvSpPr txBox="1"/>
        </xdr:nvSpPr>
        <xdr:spPr>
          <a:xfrm>
            <a:off x="8813800" y="24892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374" name="CuadroTexto 373">
            <a:extLst>
              <a:ext uri="{FF2B5EF4-FFF2-40B4-BE49-F238E27FC236}">
                <a16:creationId xmlns:a16="http://schemas.microsoft.com/office/drawing/2014/main" id="{00000000-0008-0000-0300-000076010000}"/>
              </a:ext>
            </a:extLst>
          </xdr:cNvPr>
          <xdr:cNvSpPr txBox="1"/>
        </xdr:nvSpPr>
        <xdr:spPr>
          <a:xfrm>
            <a:off x="9286690" y="1954582"/>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375" name="CuadroTexto 374">
            <a:extLst>
              <a:ext uri="{FF2B5EF4-FFF2-40B4-BE49-F238E27FC236}">
                <a16:creationId xmlns:a16="http://schemas.microsoft.com/office/drawing/2014/main" id="{00000000-0008-0000-0300-000077010000}"/>
              </a:ext>
            </a:extLst>
          </xdr:cNvPr>
          <xdr:cNvSpPr txBox="1"/>
        </xdr:nvSpPr>
        <xdr:spPr>
          <a:xfrm>
            <a:off x="10452100" y="19558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376" name="CuadroTexto 375">
            <a:extLst>
              <a:ext uri="{FF2B5EF4-FFF2-40B4-BE49-F238E27FC236}">
                <a16:creationId xmlns:a16="http://schemas.microsoft.com/office/drawing/2014/main" id="{00000000-0008-0000-0300-000078010000}"/>
              </a:ext>
            </a:extLst>
          </xdr:cNvPr>
          <xdr:cNvSpPr txBox="1"/>
        </xdr:nvSpPr>
        <xdr:spPr>
          <a:xfrm>
            <a:off x="10985500" y="26289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1</xdr:col>
      <xdr:colOff>355600</xdr:colOff>
      <xdr:row>34</xdr:row>
      <xdr:rowOff>114300</xdr:rowOff>
    </xdr:from>
    <xdr:to>
      <xdr:col>7</xdr:col>
      <xdr:colOff>596900</xdr:colOff>
      <xdr:row>49</xdr:row>
      <xdr:rowOff>228601</xdr:rowOff>
    </xdr:to>
    <xdr:grpSp>
      <xdr:nvGrpSpPr>
        <xdr:cNvPr id="161" name="Grupo 160">
          <a:extLst>
            <a:ext uri="{FF2B5EF4-FFF2-40B4-BE49-F238E27FC236}">
              <a16:creationId xmlns:a16="http://schemas.microsoft.com/office/drawing/2014/main" id="{00000000-0008-0000-0300-0000A1000000}"/>
            </a:ext>
          </a:extLst>
        </xdr:cNvPr>
        <xdr:cNvGrpSpPr/>
      </xdr:nvGrpSpPr>
      <xdr:grpSpPr>
        <a:xfrm>
          <a:off x="838200" y="9461500"/>
          <a:ext cx="4953000" cy="2971801"/>
          <a:chOff x="7442200" y="1035286"/>
          <a:chExt cx="5207000" cy="3397015"/>
        </a:xfrm>
      </xdr:grpSpPr>
      <xdr:graphicFrame macro="">
        <xdr:nvGraphicFramePr>
          <xdr:cNvPr id="346" name="Gráfico 345">
            <a:extLst>
              <a:ext uri="{FF2B5EF4-FFF2-40B4-BE49-F238E27FC236}">
                <a16:creationId xmlns:a16="http://schemas.microsoft.com/office/drawing/2014/main" id="{00000000-0008-0000-0300-00005A010000}"/>
              </a:ext>
            </a:extLst>
          </xdr:cNvPr>
          <xdr:cNvGraphicFramePr>
            <a:graphicFrameLocks/>
          </xdr:cNvGraphicFramePr>
        </xdr:nvGraphicFramePr>
        <xdr:xfrm>
          <a:off x="7442200" y="1253043"/>
          <a:ext cx="5207000" cy="3179258"/>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347" name="CuadroTexto 346">
            <a:extLst>
              <a:ext uri="{FF2B5EF4-FFF2-40B4-BE49-F238E27FC236}">
                <a16:creationId xmlns:a16="http://schemas.microsoft.com/office/drawing/2014/main" id="{00000000-0008-0000-0300-00005B010000}"/>
              </a:ext>
            </a:extLst>
          </xdr:cNvPr>
          <xdr:cNvSpPr txBox="1"/>
        </xdr:nvSpPr>
        <xdr:spPr>
          <a:xfrm>
            <a:off x="8459292" y="2671212"/>
            <a:ext cx="634664" cy="29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entury Gothic" panose="020B0502020202020204" pitchFamily="34" charset="0"/>
                <a:cs typeface="Calibri"/>
              </a:rPr>
              <a:t>0%</a:t>
            </a:r>
          </a:p>
          <a:p>
            <a:pPr algn="ctr"/>
            <a:endParaRPr lang="en-US" sz="1200" b="1" i="0" u="none" strike="noStrike">
              <a:solidFill>
                <a:srgbClr val="000000"/>
              </a:solidFill>
              <a:latin typeface="Century Gothic" panose="020B0502020202020204" pitchFamily="34" charset="0"/>
              <a:cs typeface="Calibri"/>
            </a:endParaRPr>
          </a:p>
        </xdr:txBody>
      </xdr:sp>
      <xdr:sp macro="" textlink="$G$9">
        <xdr:nvSpPr>
          <xdr:cNvPr id="351" name="CuadroTexto 350">
            <a:extLst>
              <a:ext uri="{FF2B5EF4-FFF2-40B4-BE49-F238E27FC236}">
                <a16:creationId xmlns:a16="http://schemas.microsoft.com/office/drawing/2014/main" id="{00000000-0008-0000-0300-00005F010000}"/>
              </a:ext>
            </a:extLst>
          </xdr:cNvPr>
          <xdr:cNvSpPr txBox="1"/>
        </xdr:nvSpPr>
        <xdr:spPr>
          <a:xfrm>
            <a:off x="8692317" y="1642195"/>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1C66813-DB2F-834B-9017-386A1660E48B}" type="TxLink">
              <a:rPr lang="en-US" sz="1200" b="1" i="0" u="none" strike="noStrike">
                <a:solidFill>
                  <a:srgbClr val="000000"/>
                </a:solidFill>
                <a:latin typeface="Calibri"/>
                <a:cs typeface="Calibri"/>
              </a:rPr>
              <a:pPr algn="ctr"/>
              <a:t> </a:t>
            </a:fld>
            <a:r>
              <a:rPr lang="en-US" sz="1200" b="1" i="0" u="none" strike="noStrike">
                <a:solidFill>
                  <a:srgbClr val="000000"/>
                </a:solidFill>
                <a:latin typeface="Calibri"/>
                <a:cs typeface="Calibri"/>
              </a:rPr>
              <a:t>%</a:t>
            </a:r>
            <a:endParaRPr lang="en-US" sz="1400" b="1" i="0" u="none" strike="noStrike">
              <a:solidFill>
                <a:srgbClr val="000000"/>
              </a:solidFill>
              <a:latin typeface="Century Gothic" panose="020B0502020202020204" pitchFamily="34" charset="0"/>
              <a:cs typeface="Calibri"/>
            </a:endParaRPr>
          </a:p>
        </xdr:txBody>
      </xdr:sp>
      <xdr:sp macro="" textlink="$G$10">
        <xdr:nvSpPr>
          <xdr:cNvPr id="352" name="CuadroTexto 351">
            <a:extLst>
              <a:ext uri="{FF2B5EF4-FFF2-40B4-BE49-F238E27FC236}">
                <a16:creationId xmlns:a16="http://schemas.microsoft.com/office/drawing/2014/main" id="{00000000-0008-0000-0300-000060010000}"/>
              </a:ext>
            </a:extLst>
          </xdr:cNvPr>
          <xdr:cNvSpPr txBox="1"/>
        </xdr:nvSpPr>
        <xdr:spPr>
          <a:xfrm>
            <a:off x="10206203" y="1035286"/>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7E6FA00-4E7C-F14C-8E0A-99F425F4C9F1}" type="TxLink">
              <a:rPr lang="en-US" sz="1200" b="1" i="0" u="none" strike="noStrike">
                <a:solidFill>
                  <a:srgbClr val="000000"/>
                </a:solidFill>
                <a:latin typeface="Calibri"/>
                <a:cs typeface="Calibri"/>
              </a:rPr>
              <a:pPr algn="ctr"/>
              <a:t> </a:t>
            </a:fld>
            <a:r>
              <a:rPr lang="en-US" sz="1200" b="1" i="0" u="none" strike="noStrike">
                <a:solidFill>
                  <a:srgbClr val="000000"/>
                </a:solidFill>
                <a:latin typeface="Calibri"/>
                <a:cs typeface="Calibri"/>
              </a:rPr>
              <a:t>%</a:t>
            </a:r>
            <a:endParaRPr lang="en-US" sz="1600" b="1" i="0" u="none" strike="noStrike">
              <a:solidFill>
                <a:srgbClr val="000000"/>
              </a:solidFill>
              <a:latin typeface="Century Gothic" panose="020B0502020202020204" pitchFamily="34" charset="0"/>
              <a:cs typeface="Calibri"/>
            </a:endParaRPr>
          </a:p>
        </xdr:txBody>
      </xdr:sp>
      <xdr:sp macro="" textlink="$G$11">
        <xdr:nvSpPr>
          <xdr:cNvPr id="353" name="CuadroTexto 352">
            <a:extLst>
              <a:ext uri="{FF2B5EF4-FFF2-40B4-BE49-F238E27FC236}">
                <a16:creationId xmlns:a16="http://schemas.microsoft.com/office/drawing/2014/main" id="{00000000-0008-0000-0300-000061010000}"/>
              </a:ext>
            </a:extLst>
          </xdr:cNvPr>
          <xdr:cNvSpPr txBox="1"/>
        </xdr:nvSpPr>
        <xdr:spPr>
          <a:xfrm>
            <a:off x="11341100" y="2133600"/>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3640A07-D166-6E45-8BE3-50AA3AAC0221}"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p>
        </xdr:txBody>
      </xdr:sp>
      <xdr:sp macro="" textlink="$H$13">
        <xdr:nvSpPr>
          <xdr:cNvPr id="354" name="CuadroTexto 353">
            <a:extLst>
              <a:ext uri="{FF2B5EF4-FFF2-40B4-BE49-F238E27FC236}">
                <a16:creationId xmlns:a16="http://schemas.microsoft.com/office/drawing/2014/main" id="{00000000-0008-0000-0300-000062010000}"/>
              </a:ext>
            </a:extLst>
          </xdr:cNvPr>
          <xdr:cNvSpPr txBox="1"/>
        </xdr:nvSpPr>
        <xdr:spPr>
          <a:xfrm>
            <a:off x="11493500" y="28067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BB21A2A-C56C-0C40-9EBD-09072FB364D7}" type="TxLink">
              <a:rPr lang="en-US" sz="1200" b="1" i="0" u="none" strike="noStrike">
                <a:solidFill>
                  <a:srgbClr val="000000"/>
                </a:solidFill>
                <a:latin typeface="Calibri"/>
                <a:ea typeface="+mn-ea"/>
                <a:cs typeface="Calibri"/>
              </a:rPr>
              <a:pPr marL="0" indent="0" algn="ctr"/>
              <a:t> </a:t>
            </a:fld>
            <a:r>
              <a:rPr lang="en-US" sz="1200" b="1" i="0" u="none" strike="noStrike">
                <a:solidFill>
                  <a:srgbClr val="000000"/>
                </a:solidFill>
                <a:latin typeface="Calibri"/>
                <a:ea typeface="+mn-ea"/>
                <a:cs typeface="Calibri"/>
              </a:rPr>
              <a:t>%</a:t>
            </a:r>
          </a:p>
        </xdr:txBody>
      </xdr:sp>
      <xdr:sp macro="" textlink="$C$13">
        <xdr:nvSpPr>
          <xdr:cNvPr id="355" name="CuadroTexto 354">
            <a:extLst>
              <a:ext uri="{FF2B5EF4-FFF2-40B4-BE49-F238E27FC236}">
                <a16:creationId xmlns:a16="http://schemas.microsoft.com/office/drawing/2014/main" id="{00000000-0008-0000-0300-000063010000}"/>
              </a:ext>
            </a:extLst>
          </xdr:cNvPr>
          <xdr:cNvSpPr txBox="1"/>
        </xdr:nvSpPr>
        <xdr:spPr>
          <a:xfrm>
            <a:off x="9819859" y="2672412"/>
            <a:ext cx="812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9C8658F-60BE-F147-9F0B-88740F197E28}" type="TxLink">
              <a:rPr lang="en-US" sz="1400" b="1" i="0" u="none" strike="noStrike">
                <a:solidFill>
                  <a:srgbClr val="000000"/>
                </a:solidFill>
                <a:latin typeface="Calibri"/>
                <a:cs typeface="Calibri"/>
              </a:rPr>
              <a:pPr algn="ctr"/>
              <a:t> </a:t>
            </a:fld>
            <a:r>
              <a:rPr lang="en-US" sz="1400" b="1" i="0" u="none" strike="noStrike">
                <a:solidFill>
                  <a:srgbClr val="000000"/>
                </a:solidFill>
                <a:latin typeface="Calibri"/>
                <a:cs typeface="Calibri"/>
              </a:rPr>
              <a:t>%</a:t>
            </a:r>
            <a:endParaRPr lang="en-US" sz="1800" b="1" i="0" u="none" strike="noStrike">
              <a:solidFill>
                <a:srgbClr val="000000"/>
              </a:solidFill>
              <a:latin typeface="Century Gothic" panose="020B0502020202020204" pitchFamily="34" charset="0"/>
              <a:cs typeface="Calibri"/>
            </a:endParaRPr>
          </a:p>
        </xdr:txBody>
      </xdr:sp>
      <xdr:sp macro="" textlink="$G$9">
        <xdr:nvSpPr>
          <xdr:cNvPr id="356" name="CuadroTexto 355">
            <a:extLst>
              <a:ext uri="{FF2B5EF4-FFF2-40B4-BE49-F238E27FC236}">
                <a16:creationId xmlns:a16="http://schemas.microsoft.com/office/drawing/2014/main" id="{00000000-0008-0000-0300-000064010000}"/>
              </a:ext>
            </a:extLst>
          </xdr:cNvPr>
          <xdr:cNvSpPr txBox="1"/>
        </xdr:nvSpPr>
        <xdr:spPr>
          <a:xfrm>
            <a:off x="8902872" y="2356731"/>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rgbClr val="000000"/>
                </a:solidFill>
                <a:latin typeface="Calibri"/>
                <a:cs typeface="Calibri"/>
              </a:rPr>
              <a:t>1T</a:t>
            </a:r>
          </a:p>
        </xdr:txBody>
      </xdr:sp>
      <xdr:sp macro="" textlink="$G$9">
        <xdr:nvSpPr>
          <xdr:cNvPr id="361" name="CuadroTexto 360">
            <a:extLst>
              <a:ext uri="{FF2B5EF4-FFF2-40B4-BE49-F238E27FC236}">
                <a16:creationId xmlns:a16="http://schemas.microsoft.com/office/drawing/2014/main" id="{00000000-0008-0000-0300-000069010000}"/>
              </a:ext>
            </a:extLst>
          </xdr:cNvPr>
          <xdr:cNvSpPr txBox="1"/>
        </xdr:nvSpPr>
        <xdr:spPr>
          <a:xfrm>
            <a:off x="9474200" y="1654594"/>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2T</a:t>
            </a:r>
          </a:p>
        </xdr:txBody>
      </xdr:sp>
      <xdr:sp macro="" textlink="$G$9">
        <xdr:nvSpPr>
          <xdr:cNvPr id="363" name="CuadroTexto 362">
            <a:extLst>
              <a:ext uri="{FF2B5EF4-FFF2-40B4-BE49-F238E27FC236}">
                <a16:creationId xmlns:a16="http://schemas.microsoft.com/office/drawing/2014/main" id="{00000000-0008-0000-0300-00006B010000}"/>
              </a:ext>
            </a:extLst>
          </xdr:cNvPr>
          <xdr:cNvSpPr txBox="1"/>
        </xdr:nvSpPr>
        <xdr:spPr>
          <a:xfrm>
            <a:off x="10452100" y="1709009"/>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3T</a:t>
            </a:r>
          </a:p>
        </xdr:txBody>
      </xdr:sp>
      <xdr:sp macro="" textlink="$G$9">
        <xdr:nvSpPr>
          <xdr:cNvPr id="364" name="CuadroTexto 363">
            <a:extLst>
              <a:ext uri="{FF2B5EF4-FFF2-40B4-BE49-F238E27FC236}">
                <a16:creationId xmlns:a16="http://schemas.microsoft.com/office/drawing/2014/main" id="{00000000-0008-0000-0300-00006C010000}"/>
              </a:ext>
            </a:extLst>
          </xdr:cNvPr>
          <xdr:cNvSpPr txBox="1"/>
        </xdr:nvSpPr>
        <xdr:spPr>
          <a:xfrm>
            <a:off x="10855914" y="2454694"/>
            <a:ext cx="698164"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u="none" strike="noStrike">
                <a:solidFill>
                  <a:schemeClr val="bg1"/>
                </a:solidFill>
                <a:latin typeface="Calibri"/>
                <a:cs typeface="Calibri"/>
              </a:rPr>
              <a:t>4T</a:t>
            </a:r>
          </a:p>
        </xdr:txBody>
      </xdr:sp>
    </xdr:grpSp>
    <xdr:clientData/>
  </xdr:twoCellAnchor>
  <xdr:twoCellAnchor>
    <xdr:from>
      <xdr:col>2</xdr:col>
      <xdr:colOff>71919</xdr:colOff>
      <xdr:row>54</xdr:row>
      <xdr:rowOff>13127</xdr:rowOff>
    </xdr:from>
    <xdr:to>
      <xdr:col>8</xdr:col>
      <xdr:colOff>402404</xdr:colOff>
      <xdr:row>73</xdr:row>
      <xdr:rowOff>122147</xdr:rowOff>
    </xdr:to>
    <xdr:grpSp>
      <xdr:nvGrpSpPr>
        <xdr:cNvPr id="91" name="Grupo 90">
          <a:extLst>
            <a:ext uri="{FF2B5EF4-FFF2-40B4-BE49-F238E27FC236}">
              <a16:creationId xmlns:a16="http://schemas.microsoft.com/office/drawing/2014/main" id="{00000000-0008-0000-0300-00005B000000}"/>
            </a:ext>
          </a:extLst>
        </xdr:cNvPr>
        <xdr:cNvGrpSpPr/>
      </xdr:nvGrpSpPr>
      <xdr:grpSpPr>
        <a:xfrm>
          <a:off x="935519" y="13640227"/>
          <a:ext cx="5414481" cy="5074720"/>
          <a:chOff x="558800" y="13309600"/>
          <a:chExt cx="5473700" cy="4305300"/>
        </a:xfrm>
      </xdr:grpSpPr>
      <xdr:grpSp>
        <xdr:nvGrpSpPr>
          <xdr:cNvPr id="92" name="Grupo 91">
            <a:extLst>
              <a:ext uri="{FF2B5EF4-FFF2-40B4-BE49-F238E27FC236}">
                <a16:creationId xmlns:a16="http://schemas.microsoft.com/office/drawing/2014/main" id="{00000000-0008-0000-0300-00005C000000}"/>
              </a:ext>
            </a:extLst>
          </xdr:cNvPr>
          <xdr:cNvGrpSpPr/>
        </xdr:nvGrpSpPr>
        <xdr:grpSpPr>
          <a:xfrm>
            <a:off x="558800" y="13309600"/>
            <a:ext cx="5473700" cy="4305300"/>
            <a:chOff x="546100" y="13436600"/>
            <a:chExt cx="5473700" cy="4305300"/>
          </a:xfrm>
        </xdr:grpSpPr>
        <xdr:graphicFrame macro="">
          <xdr:nvGraphicFramePr>
            <xdr:cNvPr id="97" name="Gráfico 96">
              <a:extLst>
                <a:ext uri="{FF2B5EF4-FFF2-40B4-BE49-F238E27FC236}">
                  <a16:creationId xmlns:a16="http://schemas.microsoft.com/office/drawing/2014/main" id="{00000000-0008-0000-0300-000061000000}"/>
                </a:ext>
              </a:extLst>
            </xdr:cNvPr>
            <xdr:cNvGraphicFramePr>
              <a:graphicFrameLocks/>
            </xdr:cNvGraphicFramePr>
          </xdr:nvGraphicFramePr>
          <xdr:xfrm>
            <a:off x="546100" y="13436600"/>
            <a:ext cx="4622800" cy="4305300"/>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98" name="Grupo 97">
              <a:extLst>
                <a:ext uri="{FF2B5EF4-FFF2-40B4-BE49-F238E27FC236}">
                  <a16:creationId xmlns:a16="http://schemas.microsoft.com/office/drawing/2014/main" id="{00000000-0008-0000-0300-000062000000}"/>
                </a:ext>
              </a:extLst>
            </xdr:cNvPr>
            <xdr:cNvGrpSpPr/>
          </xdr:nvGrpSpPr>
          <xdr:grpSpPr>
            <a:xfrm>
              <a:off x="4915756" y="13839153"/>
              <a:ext cx="1104044" cy="2086647"/>
              <a:chOff x="4445856" y="15528253"/>
              <a:chExt cx="1104044" cy="2086647"/>
            </a:xfrm>
          </xdr:grpSpPr>
          <xdr:sp macro="" textlink="">
            <xdr:nvSpPr>
              <xdr:cNvPr id="99" name="Elipse 98">
                <a:extLst>
                  <a:ext uri="{FF2B5EF4-FFF2-40B4-BE49-F238E27FC236}">
                    <a16:creationId xmlns:a16="http://schemas.microsoft.com/office/drawing/2014/main" id="{00000000-0008-0000-0300-000063000000}"/>
                  </a:ext>
                </a:extLst>
              </xdr:cNvPr>
              <xdr:cNvSpPr/>
            </xdr:nvSpPr>
            <xdr:spPr>
              <a:xfrm>
                <a:off x="4889500" y="16816142"/>
                <a:ext cx="473403" cy="392358"/>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100" name="Grupo 99">
                <a:extLst>
                  <a:ext uri="{FF2B5EF4-FFF2-40B4-BE49-F238E27FC236}">
                    <a16:creationId xmlns:a16="http://schemas.microsoft.com/office/drawing/2014/main" id="{00000000-0008-0000-0300-000064000000}"/>
                  </a:ext>
                </a:extLst>
              </xdr:cNvPr>
              <xdr:cNvGrpSpPr/>
            </xdr:nvGrpSpPr>
            <xdr:grpSpPr>
              <a:xfrm>
                <a:off x="4445856" y="15528253"/>
                <a:ext cx="1104044" cy="2086647"/>
                <a:chOff x="4674456" y="13724853"/>
                <a:chExt cx="1104044" cy="2086647"/>
              </a:xfrm>
            </xdr:grpSpPr>
            <xdr:sp macro="" textlink="">
              <xdr:nvSpPr>
                <xdr:cNvPr id="101" name="Rectángulo redondeado 100">
                  <a:extLst>
                    <a:ext uri="{FF2B5EF4-FFF2-40B4-BE49-F238E27FC236}">
                      <a16:creationId xmlns:a16="http://schemas.microsoft.com/office/drawing/2014/main" id="{00000000-0008-0000-0300-000065000000}"/>
                    </a:ext>
                  </a:extLst>
                </xdr:cNvPr>
                <xdr:cNvSpPr/>
              </xdr:nvSpPr>
              <xdr:spPr>
                <a:xfrm>
                  <a:off x="5194300" y="14031127"/>
                  <a:ext cx="273894" cy="1170773"/>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2" name="Rectángulo redondeado 101">
                  <a:extLst>
                    <a:ext uri="{FF2B5EF4-FFF2-40B4-BE49-F238E27FC236}">
                      <a16:creationId xmlns:a16="http://schemas.microsoft.com/office/drawing/2014/main" id="{00000000-0008-0000-0300-000066000000}"/>
                    </a:ext>
                  </a:extLst>
                </xdr:cNvPr>
                <xdr:cNvSpPr/>
              </xdr:nvSpPr>
              <xdr:spPr>
                <a:xfrm>
                  <a:off x="5270500" y="14126857"/>
                  <a:ext cx="176211" cy="1138542"/>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103" name="Elipse 102">
                  <a:extLst>
                    <a:ext uri="{FF2B5EF4-FFF2-40B4-BE49-F238E27FC236}">
                      <a16:creationId xmlns:a16="http://schemas.microsoft.com/office/drawing/2014/main" id="{00000000-0008-0000-0300-000067000000}"/>
                    </a:ext>
                  </a:extLst>
                </xdr:cNvPr>
                <xdr:cNvSpPr/>
              </xdr:nvSpPr>
              <xdr:spPr>
                <a:xfrm>
                  <a:off x="5156200" y="15052494"/>
                  <a:ext cx="362607" cy="28910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4" name="CuadroTexto 103">
                  <a:extLst>
                    <a:ext uri="{FF2B5EF4-FFF2-40B4-BE49-F238E27FC236}">
                      <a16:creationId xmlns:a16="http://schemas.microsoft.com/office/drawing/2014/main" id="{00000000-0008-0000-0300-000068000000}"/>
                    </a:ext>
                  </a:extLst>
                </xdr:cNvPr>
                <xdr:cNvSpPr txBox="1"/>
              </xdr:nvSpPr>
              <xdr:spPr>
                <a:xfrm>
                  <a:off x="4910644" y="13724853"/>
                  <a:ext cx="800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graphicFrame macro="">
              <xdr:nvGraphicFramePr>
                <xdr:cNvPr id="105" name="Gráfico 104">
                  <a:extLst>
                    <a:ext uri="{FF2B5EF4-FFF2-40B4-BE49-F238E27FC236}">
                      <a16:creationId xmlns:a16="http://schemas.microsoft.com/office/drawing/2014/main" id="{00000000-0008-0000-0300-000069000000}"/>
                    </a:ext>
                  </a:extLst>
                </xdr:cNvPr>
                <xdr:cNvGraphicFramePr>
                  <a:graphicFrameLocks/>
                </xdr:cNvGraphicFramePr>
              </xdr:nvGraphicFramePr>
              <xdr:xfrm>
                <a:off x="4674456" y="14111016"/>
                <a:ext cx="1016000" cy="1386033"/>
              </xdr:xfrm>
              <a:graphic>
                <a:graphicData uri="http://schemas.openxmlformats.org/drawingml/2006/chart">
                  <c:chart xmlns:c="http://schemas.openxmlformats.org/drawingml/2006/chart" xmlns:r="http://schemas.openxmlformats.org/officeDocument/2006/relationships" r:id="rId11"/>
                </a:graphicData>
              </a:graphic>
            </xdr:graphicFrame>
            <xdr:sp macro="" textlink="[1]CAL2!$D$33">
              <xdr:nvSpPr>
                <xdr:cNvPr id="106" name="CuadroTexto 105">
                  <a:extLst>
                    <a:ext uri="{FF2B5EF4-FFF2-40B4-BE49-F238E27FC236}">
                      <a16:creationId xmlns:a16="http://schemas.microsoft.com/office/drawing/2014/main" id="{00000000-0008-0000-0300-00006A000000}"/>
                    </a:ext>
                  </a:extLst>
                </xdr:cNvPr>
                <xdr:cNvSpPr txBox="1"/>
              </xdr:nvSpPr>
              <xdr:spPr>
                <a:xfrm>
                  <a:off x="5029200" y="15468600"/>
                  <a:ext cx="749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i="0" u="none" strike="noStrike">
                      <a:solidFill>
                        <a:srgbClr val="000000"/>
                      </a:solidFill>
                      <a:latin typeface="Calibri"/>
                      <a:ea typeface="+mn-ea"/>
                      <a:cs typeface="Calibri"/>
                    </a:rPr>
                    <a:t>98.6%</a:t>
                  </a:r>
                  <a:endParaRPr lang="es-MX" sz="2400" b="1" i="0" u="none" strike="noStrike">
                    <a:solidFill>
                      <a:srgbClr val="000000"/>
                    </a:solidFill>
                    <a:latin typeface="Calibri"/>
                    <a:ea typeface="+mn-ea"/>
                    <a:cs typeface="Calibri"/>
                  </a:endParaRPr>
                </a:p>
              </xdr:txBody>
            </xdr:sp>
          </xdr:grpSp>
        </xdr:grpSp>
      </xdr:grpSp>
      <xdr:grpSp>
        <xdr:nvGrpSpPr>
          <xdr:cNvPr id="93" name="Grupo 92">
            <a:extLst>
              <a:ext uri="{FF2B5EF4-FFF2-40B4-BE49-F238E27FC236}">
                <a16:creationId xmlns:a16="http://schemas.microsoft.com/office/drawing/2014/main" id="{00000000-0008-0000-0300-00005D000000}"/>
              </a:ext>
            </a:extLst>
          </xdr:cNvPr>
          <xdr:cNvGrpSpPr/>
        </xdr:nvGrpSpPr>
        <xdr:grpSpPr>
          <a:xfrm>
            <a:off x="1612900" y="15252699"/>
            <a:ext cx="2730500" cy="959867"/>
            <a:chOff x="1600200" y="15341599"/>
            <a:chExt cx="2730500" cy="959867"/>
          </a:xfrm>
        </xdr:grpSpPr>
        <xdr:sp macro="" textlink="">
          <xdr:nvSpPr>
            <xdr:cNvPr id="95" name="CuadroTexto 94">
              <a:extLst>
                <a:ext uri="{FF2B5EF4-FFF2-40B4-BE49-F238E27FC236}">
                  <a16:creationId xmlns:a16="http://schemas.microsoft.com/office/drawing/2014/main" id="{00000000-0008-0000-0300-00005F000000}"/>
                </a:ext>
              </a:extLst>
            </xdr:cNvPr>
            <xdr:cNvSpPr txBox="1"/>
          </xdr:nvSpPr>
          <xdr:spPr>
            <a:xfrm>
              <a:off x="1898294" y="15983966"/>
              <a:ext cx="17018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
          <xdr:nvSpPr>
            <xdr:cNvPr id="96" name="CuadroTexto 95">
              <a:extLst>
                <a:ext uri="{FF2B5EF4-FFF2-40B4-BE49-F238E27FC236}">
                  <a16:creationId xmlns:a16="http://schemas.microsoft.com/office/drawing/2014/main" id="{00000000-0008-0000-0300-000060000000}"/>
                </a:ext>
              </a:extLst>
            </xdr:cNvPr>
            <xdr:cNvSpPr txBox="1"/>
          </xdr:nvSpPr>
          <xdr:spPr>
            <a:xfrm>
              <a:off x="1600200" y="15341599"/>
              <a:ext cx="2730500" cy="506589"/>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solidFill>
                    <a:srgbClr val="002060"/>
                  </a:solidFill>
                  <a:latin typeface="Century Gothic" panose="020B0502020202020204" pitchFamily="34" charset="0"/>
                </a:rPr>
                <a:t>SUBDIRECCIÓN DE GESTIÓN Y PLANEACIÓN T. DEL ESPECTRO</a:t>
              </a:r>
            </a:p>
          </xdr:txBody>
        </xdr:sp>
      </xdr:grpSp>
      <xdr:sp macro="" textlink="'[1]GyP y Gint_0'!J42">
        <xdr:nvSpPr>
          <xdr:cNvPr id="94" name="Rectángulo redondeado 93">
            <a:extLst>
              <a:ext uri="{FF2B5EF4-FFF2-40B4-BE49-F238E27FC236}">
                <a16:creationId xmlns:a16="http://schemas.microsoft.com/office/drawing/2014/main" id="{00000000-0008-0000-0300-00005E000000}"/>
              </a:ext>
            </a:extLst>
          </xdr:cNvPr>
          <xdr:cNvSpPr/>
        </xdr:nvSpPr>
        <xdr:spPr>
          <a:xfrm>
            <a:off x="3395325" y="15802610"/>
            <a:ext cx="622300" cy="330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4E9D4E84-3107-274A-B773-5B77EF29C283}" type="TxLink">
              <a:rPr lang="en-US" sz="1400" b="1" i="0" u="none" strike="noStrike">
                <a:solidFill>
                  <a:srgbClr val="000000"/>
                </a:solidFill>
                <a:latin typeface="Century Gothic"/>
              </a:rPr>
              <a:pPr algn="ctr"/>
              <a:t>18</a:t>
            </a:fld>
            <a:endParaRPr lang="es-MX" sz="1400" b="1"/>
          </a:p>
        </xdr:txBody>
      </xdr:sp>
    </xdr:grpSp>
    <xdr:clientData/>
  </xdr:twoCellAnchor>
  <xdr:twoCellAnchor>
    <xdr:from>
      <xdr:col>1</xdr:col>
      <xdr:colOff>393700</xdr:colOff>
      <xdr:row>53</xdr:row>
      <xdr:rowOff>139700</xdr:rowOff>
    </xdr:from>
    <xdr:to>
      <xdr:col>16</xdr:col>
      <xdr:colOff>0</xdr:colOff>
      <xdr:row>93</xdr:row>
      <xdr:rowOff>57078</xdr:rowOff>
    </xdr:to>
    <xdr:sp macro="" textlink="">
      <xdr:nvSpPr>
        <xdr:cNvPr id="107" name="Rectángulo redondeado 106">
          <a:extLst>
            <a:ext uri="{FF2B5EF4-FFF2-40B4-BE49-F238E27FC236}">
              <a16:creationId xmlns:a16="http://schemas.microsoft.com/office/drawing/2014/main" id="{00000000-0008-0000-0300-00006B000000}"/>
            </a:ext>
          </a:extLst>
        </xdr:cNvPr>
        <xdr:cNvSpPr/>
      </xdr:nvSpPr>
      <xdr:spPr>
        <a:xfrm>
          <a:off x="952500" y="13601700"/>
          <a:ext cx="14732000" cy="11106078"/>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508000</xdr:colOff>
      <xdr:row>36</xdr:row>
      <xdr:rowOff>63500</xdr:rowOff>
    </xdr:from>
    <xdr:to>
      <xdr:col>14</xdr:col>
      <xdr:colOff>12700</xdr:colOff>
      <xdr:row>43</xdr:row>
      <xdr:rowOff>165100</xdr:rowOff>
    </xdr:to>
    <xdr:sp macro="" textlink="">
      <xdr:nvSpPr>
        <xdr:cNvPr id="108" name="Rectángulo redondeado 107">
          <a:extLst>
            <a:ext uri="{FF2B5EF4-FFF2-40B4-BE49-F238E27FC236}">
              <a16:creationId xmlns:a16="http://schemas.microsoft.com/office/drawing/2014/main" id="{00000000-0008-0000-0300-00006C000000}"/>
            </a:ext>
          </a:extLst>
        </xdr:cNvPr>
        <xdr:cNvSpPr/>
      </xdr:nvSpPr>
      <xdr:spPr>
        <a:xfrm>
          <a:off x="14287500" y="9804400"/>
          <a:ext cx="330200" cy="1435100"/>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419100</xdr:colOff>
      <xdr:row>43</xdr:row>
      <xdr:rowOff>12700</xdr:rowOff>
    </xdr:from>
    <xdr:to>
      <xdr:col>14</xdr:col>
      <xdr:colOff>127000</xdr:colOff>
      <xdr:row>44</xdr:row>
      <xdr:rowOff>177800</xdr:rowOff>
    </xdr:to>
    <xdr:sp macro="" textlink="">
      <xdr:nvSpPr>
        <xdr:cNvPr id="109" name="Elipse 108">
          <a:extLst>
            <a:ext uri="{FF2B5EF4-FFF2-40B4-BE49-F238E27FC236}">
              <a16:creationId xmlns:a16="http://schemas.microsoft.com/office/drawing/2014/main" id="{00000000-0008-0000-0300-00006D000000}"/>
            </a:ext>
          </a:extLst>
        </xdr:cNvPr>
        <xdr:cNvSpPr/>
      </xdr:nvSpPr>
      <xdr:spPr>
        <a:xfrm>
          <a:off x="14198600" y="11087100"/>
          <a:ext cx="533400" cy="355600"/>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349250</xdr:colOff>
      <xdr:row>9</xdr:row>
      <xdr:rowOff>57150</xdr:rowOff>
    </xdr:from>
    <xdr:to>
      <xdr:col>15</xdr:col>
      <xdr:colOff>381000</xdr:colOff>
      <xdr:row>9</xdr:row>
      <xdr:rowOff>429835</xdr:rowOff>
    </xdr:to>
    <xdr:sp macro="" textlink="">
      <xdr:nvSpPr>
        <xdr:cNvPr id="110" name="Rectángulo redondeado 109">
          <a:extLst>
            <a:ext uri="{FF2B5EF4-FFF2-40B4-BE49-F238E27FC236}">
              <a16:creationId xmlns:a16="http://schemas.microsoft.com/office/drawing/2014/main" id="{00000000-0008-0000-0300-00006E000000}"/>
            </a:ext>
          </a:extLst>
        </xdr:cNvPr>
        <xdr:cNvSpPr/>
      </xdr:nvSpPr>
      <xdr:spPr>
        <a:xfrm rot="5400000">
          <a:off x="14371032" y="13642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361950</xdr:colOff>
      <xdr:row>9</xdr:row>
      <xdr:rowOff>57150</xdr:rowOff>
    </xdr:from>
    <xdr:to>
      <xdr:col>14</xdr:col>
      <xdr:colOff>673100</xdr:colOff>
      <xdr:row>9</xdr:row>
      <xdr:rowOff>429835</xdr:rowOff>
    </xdr:to>
    <xdr:sp macro="" textlink="">
      <xdr:nvSpPr>
        <xdr:cNvPr id="111" name="Rectángulo redondeado 110">
          <a:extLst>
            <a:ext uri="{FF2B5EF4-FFF2-40B4-BE49-F238E27FC236}">
              <a16:creationId xmlns:a16="http://schemas.microsoft.com/office/drawing/2014/main" id="{00000000-0008-0000-0300-00006F000000}"/>
            </a:ext>
          </a:extLst>
        </xdr:cNvPr>
        <xdr:cNvSpPr/>
      </xdr:nvSpPr>
      <xdr:spPr>
        <a:xfrm rot="5400000">
          <a:off x="14110682" y="16373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361950</xdr:colOff>
      <xdr:row>9</xdr:row>
      <xdr:rowOff>57150</xdr:rowOff>
    </xdr:from>
    <xdr:to>
      <xdr:col>14</xdr:col>
      <xdr:colOff>0</xdr:colOff>
      <xdr:row>9</xdr:row>
      <xdr:rowOff>429835</xdr:rowOff>
    </xdr:to>
    <xdr:sp macro="" textlink="">
      <xdr:nvSpPr>
        <xdr:cNvPr id="112" name="Rectángulo redondeado 111">
          <a:extLst>
            <a:ext uri="{FF2B5EF4-FFF2-40B4-BE49-F238E27FC236}">
              <a16:creationId xmlns:a16="http://schemas.microsoft.com/office/drawing/2014/main" id="{00000000-0008-0000-0300-000070000000}"/>
            </a:ext>
          </a:extLst>
        </xdr:cNvPr>
        <xdr:cNvSpPr/>
      </xdr:nvSpPr>
      <xdr:spPr>
        <a:xfrm rot="5400000">
          <a:off x="13774132" y="19738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336550</xdr:colOff>
      <xdr:row>9</xdr:row>
      <xdr:rowOff>53361</xdr:rowOff>
    </xdr:from>
    <xdr:to>
      <xdr:col>13</xdr:col>
      <xdr:colOff>38100</xdr:colOff>
      <xdr:row>9</xdr:row>
      <xdr:rowOff>453144</xdr:rowOff>
    </xdr:to>
    <xdr:sp macro="" textlink="">
      <xdr:nvSpPr>
        <xdr:cNvPr id="113" name="Rectángulo redondeado 112">
          <a:extLst>
            <a:ext uri="{FF2B5EF4-FFF2-40B4-BE49-F238E27FC236}">
              <a16:creationId xmlns:a16="http://schemas.microsoft.com/office/drawing/2014/main" id="{00000000-0008-0000-0300-000071000000}"/>
            </a:ext>
          </a:extLst>
        </xdr:cNvPr>
        <xdr:cNvSpPr/>
      </xdr:nvSpPr>
      <xdr:spPr>
        <a:xfrm rot="5400000">
          <a:off x="13354183" y="2364628"/>
          <a:ext cx="399783"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13</xdr:col>
      <xdr:colOff>149887</xdr:colOff>
      <xdr:row>7</xdr:row>
      <xdr:rowOff>443383</xdr:rowOff>
    </xdr:from>
    <xdr:to>
      <xdr:col>14</xdr:col>
      <xdr:colOff>759487</xdr:colOff>
      <xdr:row>8</xdr:row>
      <xdr:rowOff>474505</xdr:rowOff>
    </xdr:to>
    <xdr:sp macro="" textlink="">
      <xdr:nvSpPr>
        <xdr:cNvPr id="114" name="CuadroTexto 113">
          <a:extLst>
            <a:ext uri="{FF2B5EF4-FFF2-40B4-BE49-F238E27FC236}">
              <a16:creationId xmlns:a16="http://schemas.microsoft.com/office/drawing/2014/main" id="{00000000-0008-0000-0300-000072000000}"/>
            </a:ext>
          </a:extLst>
        </xdr:cNvPr>
        <xdr:cNvSpPr txBox="1"/>
      </xdr:nvSpPr>
      <xdr:spPr>
        <a:xfrm>
          <a:off x="12487030" y="1769207"/>
          <a:ext cx="1433006" cy="491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Programación PA</a:t>
          </a:r>
        </a:p>
        <a:p>
          <a:pPr algn="ctr"/>
          <a:r>
            <a:rPr lang="es-MX" sz="1200" b="1"/>
            <a:t>2023 </a:t>
          </a:r>
        </a:p>
      </xdr:txBody>
    </xdr:sp>
    <xdr:clientData/>
  </xdr:twoCellAnchor>
  <xdr:twoCellAnchor>
    <xdr:from>
      <xdr:col>12</xdr:col>
      <xdr:colOff>291744</xdr:colOff>
      <xdr:row>9</xdr:row>
      <xdr:rowOff>107861</xdr:rowOff>
    </xdr:from>
    <xdr:to>
      <xdr:col>13</xdr:col>
      <xdr:colOff>135466</xdr:colOff>
      <xdr:row>9</xdr:row>
      <xdr:rowOff>406401</xdr:rowOff>
    </xdr:to>
    <xdr:sp macro="" textlink="">
      <xdr:nvSpPr>
        <xdr:cNvPr id="115" name="CuadroTexto 114">
          <a:extLst>
            <a:ext uri="{FF2B5EF4-FFF2-40B4-BE49-F238E27FC236}">
              <a16:creationId xmlns:a16="http://schemas.microsoft.com/office/drawing/2014/main" id="{00000000-0008-0000-0300-000073000000}"/>
            </a:ext>
          </a:extLst>
        </xdr:cNvPr>
        <xdr:cNvSpPr txBox="1"/>
      </xdr:nvSpPr>
      <xdr:spPr>
        <a:xfrm>
          <a:off x="13279611" y="2495461"/>
          <a:ext cx="673455" cy="298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31,4%</a:t>
          </a:r>
        </a:p>
      </xdr:txBody>
    </xdr:sp>
    <xdr:clientData/>
  </xdr:twoCellAnchor>
  <xdr:twoCellAnchor editAs="oneCell">
    <xdr:from>
      <xdr:col>12</xdr:col>
      <xdr:colOff>495300</xdr:colOff>
      <xdr:row>1</xdr:row>
      <xdr:rowOff>88900</xdr:rowOff>
    </xdr:from>
    <xdr:to>
      <xdr:col>14</xdr:col>
      <xdr:colOff>368301</xdr:colOff>
      <xdr:row>4</xdr:row>
      <xdr:rowOff>288365</xdr:rowOff>
    </xdr:to>
    <xdr:pic>
      <xdr:nvPicPr>
        <xdr:cNvPr id="116" name="Imagen 115" descr="index">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3449300" y="279400"/>
          <a:ext cx="1524001" cy="821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435502</xdr:colOff>
      <xdr:row>8</xdr:row>
      <xdr:rowOff>537811</xdr:rowOff>
    </xdr:from>
    <xdr:to>
      <xdr:col>14</xdr:col>
      <xdr:colOff>655634</xdr:colOff>
      <xdr:row>9</xdr:row>
      <xdr:rowOff>144111</xdr:rowOff>
    </xdr:to>
    <xdr:sp macro="" textlink="">
      <xdr:nvSpPr>
        <xdr:cNvPr id="117" name="Triángulo 116">
          <a:extLst>
            <a:ext uri="{FF2B5EF4-FFF2-40B4-BE49-F238E27FC236}">
              <a16:creationId xmlns:a16="http://schemas.microsoft.com/office/drawing/2014/main" id="{00000000-0008-0000-0300-000075000000}"/>
            </a:ext>
          </a:extLst>
        </xdr:cNvPr>
        <xdr:cNvSpPr/>
      </xdr:nvSpPr>
      <xdr:spPr>
        <a:xfrm rot="10800000">
          <a:off x="15082835" y="2332744"/>
          <a:ext cx="220132" cy="198967"/>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282922</xdr:colOff>
      <xdr:row>8</xdr:row>
      <xdr:rowOff>269083</xdr:rowOff>
    </xdr:from>
    <xdr:to>
      <xdr:col>15</xdr:col>
      <xdr:colOff>41620</xdr:colOff>
      <xdr:row>8</xdr:row>
      <xdr:rowOff>556950</xdr:rowOff>
    </xdr:to>
    <xdr:sp macro="" textlink="">
      <xdr:nvSpPr>
        <xdr:cNvPr id="118" name="CuadroTexto 117">
          <a:extLst>
            <a:ext uri="{FF2B5EF4-FFF2-40B4-BE49-F238E27FC236}">
              <a16:creationId xmlns:a16="http://schemas.microsoft.com/office/drawing/2014/main" id="{00000000-0008-0000-0300-000076000000}"/>
            </a:ext>
          </a:extLst>
        </xdr:cNvPr>
        <xdr:cNvSpPr txBox="1"/>
      </xdr:nvSpPr>
      <xdr:spPr>
        <a:xfrm>
          <a:off x="14930255" y="2064016"/>
          <a:ext cx="588432" cy="28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79,9%</a:t>
          </a:r>
        </a:p>
      </xdr:txBody>
    </xdr:sp>
    <xdr:clientData/>
  </xdr:twoCellAnchor>
  <xdr:twoCellAnchor>
    <xdr:from>
      <xdr:col>12</xdr:col>
      <xdr:colOff>546100</xdr:colOff>
      <xdr:row>9</xdr:row>
      <xdr:rowOff>381000</xdr:rowOff>
    </xdr:from>
    <xdr:to>
      <xdr:col>13</xdr:col>
      <xdr:colOff>63500</xdr:colOff>
      <xdr:row>11</xdr:row>
      <xdr:rowOff>177800</xdr:rowOff>
    </xdr:to>
    <xdr:sp macro="" textlink="">
      <xdr:nvSpPr>
        <xdr:cNvPr id="119" name="CuadroTexto 118">
          <a:extLst>
            <a:ext uri="{FF2B5EF4-FFF2-40B4-BE49-F238E27FC236}">
              <a16:creationId xmlns:a16="http://schemas.microsoft.com/office/drawing/2014/main" id="{00000000-0008-0000-0300-000077000000}"/>
            </a:ext>
          </a:extLst>
        </xdr:cNvPr>
        <xdr:cNvSpPr txBox="1"/>
      </xdr:nvSpPr>
      <xdr:spPr>
        <a:xfrm>
          <a:off x="13500100" y="2755900"/>
          <a:ext cx="34290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317500</xdr:colOff>
      <xdr:row>9</xdr:row>
      <xdr:rowOff>393700</xdr:rowOff>
    </xdr:from>
    <xdr:to>
      <xdr:col>13</xdr:col>
      <xdr:colOff>660400</xdr:colOff>
      <xdr:row>11</xdr:row>
      <xdr:rowOff>25400</xdr:rowOff>
    </xdr:to>
    <xdr:sp macro="" textlink="">
      <xdr:nvSpPr>
        <xdr:cNvPr id="120" name="CuadroTexto 119">
          <a:extLst>
            <a:ext uri="{FF2B5EF4-FFF2-40B4-BE49-F238E27FC236}">
              <a16:creationId xmlns:a16="http://schemas.microsoft.com/office/drawing/2014/main" id="{00000000-0008-0000-0300-000078000000}"/>
            </a:ext>
          </a:extLst>
        </xdr:cNvPr>
        <xdr:cNvSpPr txBox="1"/>
      </xdr:nvSpPr>
      <xdr:spPr>
        <a:xfrm>
          <a:off x="14097000" y="27686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152400</xdr:colOff>
      <xdr:row>9</xdr:row>
      <xdr:rowOff>368300</xdr:rowOff>
    </xdr:from>
    <xdr:to>
      <xdr:col>14</xdr:col>
      <xdr:colOff>495300</xdr:colOff>
      <xdr:row>11</xdr:row>
      <xdr:rowOff>0</xdr:rowOff>
    </xdr:to>
    <xdr:sp macro="" textlink="">
      <xdr:nvSpPr>
        <xdr:cNvPr id="121" name="CuadroTexto 120">
          <a:extLst>
            <a:ext uri="{FF2B5EF4-FFF2-40B4-BE49-F238E27FC236}">
              <a16:creationId xmlns:a16="http://schemas.microsoft.com/office/drawing/2014/main" id="{00000000-0008-0000-0300-000079000000}"/>
            </a:ext>
          </a:extLst>
        </xdr:cNvPr>
        <xdr:cNvSpPr txBox="1"/>
      </xdr:nvSpPr>
      <xdr:spPr>
        <a:xfrm>
          <a:off x="14757400" y="27432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762000</xdr:colOff>
      <xdr:row>9</xdr:row>
      <xdr:rowOff>368300</xdr:rowOff>
    </xdr:from>
    <xdr:to>
      <xdr:col>15</xdr:col>
      <xdr:colOff>279400</xdr:colOff>
      <xdr:row>11</xdr:row>
      <xdr:rowOff>0</xdr:rowOff>
    </xdr:to>
    <xdr:sp macro="" textlink="">
      <xdr:nvSpPr>
        <xdr:cNvPr id="122" name="CuadroTexto 121">
          <a:extLst>
            <a:ext uri="{FF2B5EF4-FFF2-40B4-BE49-F238E27FC236}">
              <a16:creationId xmlns:a16="http://schemas.microsoft.com/office/drawing/2014/main" id="{00000000-0008-0000-0300-00007A000000}"/>
            </a:ext>
          </a:extLst>
        </xdr:cNvPr>
        <xdr:cNvSpPr txBox="1"/>
      </xdr:nvSpPr>
      <xdr:spPr>
        <a:xfrm>
          <a:off x="15367000" y="27432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13</xdr:col>
      <xdr:colOff>127000</xdr:colOff>
      <xdr:row>9</xdr:row>
      <xdr:rowOff>84666</xdr:rowOff>
    </xdr:from>
    <xdr:to>
      <xdr:col>13</xdr:col>
      <xdr:colOff>812800</xdr:colOff>
      <xdr:row>9</xdr:row>
      <xdr:rowOff>389466</xdr:rowOff>
    </xdr:to>
    <xdr:sp macro="" textlink="">
      <xdr:nvSpPr>
        <xdr:cNvPr id="123" name="CuadroTexto 122">
          <a:extLst>
            <a:ext uri="{FF2B5EF4-FFF2-40B4-BE49-F238E27FC236}">
              <a16:creationId xmlns:a16="http://schemas.microsoft.com/office/drawing/2014/main" id="{00000000-0008-0000-0300-00007B000000}"/>
            </a:ext>
          </a:extLst>
        </xdr:cNvPr>
        <xdr:cNvSpPr txBox="1"/>
      </xdr:nvSpPr>
      <xdr:spPr>
        <a:xfrm>
          <a:off x="13944600" y="2472266"/>
          <a:ext cx="68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54,6%</a:t>
          </a:r>
        </a:p>
      </xdr:txBody>
    </xdr:sp>
    <xdr:clientData/>
  </xdr:twoCellAnchor>
  <xdr:twoCellAnchor>
    <xdr:from>
      <xdr:col>14</xdr:col>
      <xdr:colOff>50800</xdr:colOff>
      <xdr:row>9</xdr:row>
      <xdr:rowOff>101600</xdr:rowOff>
    </xdr:from>
    <xdr:to>
      <xdr:col>14</xdr:col>
      <xdr:colOff>728134</xdr:colOff>
      <xdr:row>9</xdr:row>
      <xdr:rowOff>406400</xdr:rowOff>
    </xdr:to>
    <xdr:sp macro="" textlink="">
      <xdr:nvSpPr>
        <xdr:cNvPr id="124" name="CuadroTexto 123">
          <a:extLst>
            <a:ext uri="{FF2B5EF4-FFF2-40B4-BE49-F238E27FC236}">
              <a16:creationId xmlns:a16="http://schemas.microsoft.com/office/drawing/2014/main" id="{00000000-0008-0000-0300-00007C000000}"/>
            </a:ext>
          </a:extLst>
        </xdr:cNvPr>
        <xdr:cNvSpPr txBox="1"/>
      </xdr:nvSpPr>
      <xdr:spPr>
        <a:xfrm>
          <a:off x="14698133" y="2489200"/>
          <a:ext cx="67733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80,9%</a:t>
          </a:r>
        </a:p>
      </xdr:txBody>
    </xdr:sp>
    <xdr:clientData/>
  </xdr:twoCellAnchor>
  <xdr:twoCellAnchor>
    <xdr:from>
      <xdr:col>14</xdr:col>
      <xdr:colOff>673100</xdr:colOff>
      <xdr:row>9</xdr:row>
      <xdr:rowOff>76200</xdr:rowOff>
    </xdr:from>
    <xdr:to>
      <xdr:col>15</xdr:col>
      <xdr:colOff>431800</xdr:colOff>
      <xdr:row>9</xdr:row>
      <xdr:rowOff>355600</xdr:rowOff>
    </xdr:to>
    <xdr:sp macro="" textlink="">
      <xdr:nvSpPr>
        <xdr:cNvPr id="125" name="CuadroTexto 124">
          <a:extLst>
            <a:ext uri="{FF2B5EF4-FFF2-40B4-BE49-F238E27FC236}">
              <a16:creationId xmlns:a16="http://schemas.microsoft.com/office/drawing/2014/main" id="{00000000-0008-0000-0300-00007D000000}"/>
            </a:ext>
          </a:extLst>
        </xdr:cNvPr>
        <xdr:cNvSpPr txBox="1"/>
      </xdr:nvSpPr>
      <xdr:spPr>
        <a:xfrm>
          <a:off x="15278100" y="24511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12</xdr:col>
      <xdr:colOff>439337</xdr:colOff>
      <xdr:row>8</xdr:row>
      <xdr:rowOff>195524</xdr:rowOff>
    </xdr:from>
    <xdr:to>
      <xdr:col>15</xdr:col>
      <xdr:colOff>477437</xdr:colOff>
      <xdr:row>8</xdr:row>
      <xdr:rowOff>576524</xdr:rowOff>
    </xdr:to>
    <xdr:grpSp>
      <xdr:nvGrpSpPr>
        <xdr:cNvPr id="350" name="Grupo 349">
          <a:extLst>
            <a:ext uri="{FF2B5EF4-FFF2-40B4-BE49-F238E27FC236}">
              <a16:creationId xmlns:a16="http://schemas.microsoft.com/office/drawing/2014/main" id="{00000000-0008-0000-0300-00005E010000}"/>
            </a:ext>
          </a:extLst>
        </xdr:cNvPr>
        <xdr:cNvGrpSpPr/>
      </xdr:nvGrpSpPr>
      <xdr:grpSpPr>
        <a:xfrm>
          <a:off x="11285137" y="1986224"/>
          <a:ext cx="2209800" cy="381000"/>
          <a:chOff x="11869336" y="1926074"/>
          <a:chExt cx="2508320" cy="381000"/>
        </a:xfrm>
      </xdr:grpSpPr>
      <xdr:cxnSp macro="">
        <xdr:nvCxnSpPr>
          <xdr:cNvPr id="126" name="Conector recto 125">
            <a:extLst>
              <a:ext uri="{FF2B5EF4-FFF2-40B4-BE49-F238E27FC236}">
                <a16:creationId xmlns:a16="http://schemas.microsoft.com/office/drawing/2014/main" id="{00000000-0008-0000-0300-00007E000000}"/>
              </a:ext>
            </a:extLst>
          </xdr:cNvPr>
          <xdr:cNvCxnSpPr/>
        </xdr:nvCxnSpPr>
        <xdr:spPr>
          <a:xfrm flipH="1">
            <a:off x="11882036" y="1938774"/>
            <a:ext cx="709107" cy="0"/>
          </a:xfrm>
          <a:prstGeom prst="line">
            <a:avLst/>
          </a:prstGeom>
        </xdr:spPr>
        <xdr:style>
          <a:lnRef idx="3">
            <a:schemeClr val="accent1"/>
          </a:lnRef>
          <a:fillRef idx="0">
            <a:schemeClr val="accent1"/>
          </a:fillRef>
          <a:effectRef idx="2">
            <a:schemeClr val="accent1"/>
          </a:effectRef>
          <a:fontRef idx="minor">
            <a:schemeClr val="tx1"/>
          </a:fontRef>
        </xdr:style>
      </xdr:cxnSp>
      <xdr:cxnSp macro="">
        <xdr:nvCxnSpPr>
          <xdr:cNvPr id="127" name="Conector recto 126">
            <a:extLst>
              <a:ext uri="{FF2B5EF4-FFF2-40B4-BE49-F238E27FC236}">
                <a16:creationId xmlns:a16="http://schemas.microsoft.com/office/drawing/2014/main" id="{00000000-0008-0000-0300-00007F000000}"/>
              </a:ext>
            </a:extLst>
          </xdr:cNvPr>
          <xdr:cNvCxnSpPr/>
        </xdr:nvCxnSpPr>
        <xdr:spPr>
          <a:xfrm flipH="1">
            <a:off x="13820949" y="1926074"/>
            <a:ext cx="556707" cy="0"/>
          </a:xfrm>
          <a:prstGeom prst="line">
            <a:avLst/>
          </a:prstGeom>
        </xdr:spPr>
        <xdr:style>
          <a:lnRef idx="3">
            <a:schemeClr val="accent1"/>
          </a:lnRef>
          <a:fillRef idx="0">
            <a:schemeClr val="accent1"/>
          </a:fillRef>
          <a:effectRef idx="2">
            <a:schemeClr val="accent1"/>
          </a:effectRef>
          <a:fontRef idx="minor">
            <a:schemeClr val="tx1"/>
          </a:fontRef>
        </xdr:style>
      </xdr:cxnSp>
      <xdr:cxnSp macro="">
        <xdr:nvCxnSpPr>
          <xdr:cNvPr id="128" name="Conector recto 127">
            <a:extLst>
              <a:ext uri="{FF2B5EF4-FFF2-40B4-BE49-F238E27FC236}">
                <a16:creationId xmlns:a16="http://schemas.microsoft.com/office/drawing/2014/main" id="{00000000-0008-0000-0300-000080000000}"/>
              </a:ext>
            </a:extLst>
          </xdr:cNvPr>
          <xdr:cNvCxnSpPr/>
        </xdr:nvCxnSpPr>
        <xdr:spPr>
          <a:xfrm flipV="1">
            <a:off x="14377656" y="1938774"/>
            <a:ext cx="0" cy="368300"/>
          </a:xfrm>
          <a:prstGeom prst="line">
            <a:avLst/>
          </a:prstGeom>
        </xdr:spPr>
        <xdr:style>
          <a:lnRef idx="3">
            <a:schemeClr val="accent1"/>
          </a:lnRef>
          <a:fillRef idx="0">
            <a:schemeClr val="accent1"/>
          </a:fillRef>
          <a:effectRef idx="2">
            <a:schemeClr val="accent1"/>
          </a:effectRef>
          <a:fontRef idx="minor">
            <a:schemeClr val="tx1"/>
          </a:fontRef>
        </xdr:style>
      </xdr:cxnSp>
      <xdr:cxnSp macro="">
        <xdr:nvCxnSpPr>
          <xdr:cNvPr id="129" name="Conector recto 128">
            <a:extLst>
              <a:ext uri="{FF2B5EF4-FFF2-40B4-BE49-F238E27FC236}">
                <a16:creationId xmlns:a16="http://schemas.microsoft.com/office/drawing/2014/main" id="{00000000-0008-0000-0300-000081000000}"/>
              </a:ext>
            </a:extLst>
          </xdr:cNvPr>
          <xdr:cNvCxnSpPr/>
        </xdr:nvCxnSpPr>
        <xdr:spPr>
          <a:xfrm flipV="1">
            <a:off x="11869336" y="1938774"/>
            <a:ext cx="0" cy="368300"/>
          </a:xfrm>
          <a:prstGeom prst="line">
            <a:avLst/>
          </a:prstGeom>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12</xdr:col>
      <xdr:colOff>406400</xdr:colOff>
      <xdr:row>11</xdr:row>
      <xdr:rowOff>76200</xdr:rowOff>
    </xdr:from>
    <xdr:to>
      <xdr:col>13</xdr:col>
      <xdr:colOff>165100</xdr:colOff>
      <xdr:row>11</xdr:row>
      <xdr:rowOff>355600</xdr:rowOff>
    </xdr:to>
    <xdr:sp macro="" textlink="">
      <xdr:nvSpPr>
        <xdr:cNvPr id="130" name="CuadroTexto 129">
          <a:extLst>
            <a:ext uri="{FF2B5EF4-FFF2-40B4-BE49-F238E27FC236}">
              <a16:creationId xmlns:a16="http://schemas.microsoft.com/office/drawing/2014/main" id="{00000000-0008-0000-0300-000082000000}"/>
            </a:ext>
          </a:extLst>
        </xdr:cNvPr>
        <xdr:cNvSpPr txBox="1"/>
      </xdr:nvSpPr>
      <xdr:spPr>
        <a:xfrm>
          <a:off x="13360400" y="3251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28,4%</a:t>
          </a:r>
        </a:p>
      </xdr:txBody>
    </xdr:sp>
    <xdr:clientData/>
  </xdr:twoCellAnchor>
  <xdr:twoCellAnchor>
    <xdr:from>
      <xdr:col>12</xdr:col>
      <xdr:colOff>558800</xdr:colOff>
      <xdr:row>11</xdr:row>
      <xdr:rowOff>508000</xdr:rowOff>
    </xdr:from>
    <xdr:to>
      <xdr:col>13</xdr:col>
      <xdr:colOff>76200</xdr:colOff>
      <xdr:row>13</xdr:row>
      <xdr:rowOff>76200</xdr:rowOff>
    </xdr:to>
    <xdr:sp macro="" textlink="">
      <xdr:nvSpPr>
        <xdr:cNvPr id="131" name="CuadroTexto 130">
          <a:extLst>
            <a:ext uri="{FF2B5EF4-FFF2-40B4-BE49-F238E27FC236}">
              <a16:creationId xmlns:a16="http://schemas.microsoft.com/office/drawing/2014/main" id="{00000000-0008-0000-0300-000083000000}"/>
            </a:ext>
          </a:extLst>
        </xdr:cNvPr>
        <xdr:cNvSpPr txBox="1"/>
      </xdr:nvSpPr>
      <xdr:spPr>
        <a:xfrm>
          <a:off x="13512800" y="3683000"/>
          <a:ext cx="342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330200</xdr:colOff>
      <xdr:row>11</xdr:row>
      <xdr:rowOff>520700</xdr:rowOff>
    </xdr:from>
    <xdr:to>
      <xdr:col>13</xdr:col>
      <xdr:colOff>673100</xdr:colOff>
      <xdr:row>13</xdr:row>
      <xdr:rowOff>139700</xdr:rowOff>
    </xdr:to>
    <xdr:sp macro="" textlink="">
      <xdr:nvSpPr>
        <xdr:cNvPr id="132" name="CuadroTexto 131">
          <a:extLst>
            <a:ext uri="{FF2B5EF4-FFF2-40B4-BE49-F238E27FC236}">
              <a16:creationId xmlns:a16="http://schemas.microsoft.com/office/drawing/2014/main" id="{00000000-0008-0000-0300-000084000000}"/>
            </a:ext>
          </a:extLst>
        </xdr:cNvPr>
        <xdr:cNvSpPr txBox="1"/>
      </xdr:nvSpPr>
      <xdr:spPr>
        <a:xfrm>
          <a:off x="14109700" y="36957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165100</xdr:colOff>
      <xdr:row>11</xdr:row>
      <xdr:rowOff>495300</xdr:rowOff>
    </xdr:from>
    <xdr:to>
      <xdr:col>14</xdr:col>
      <xdr:colOff>508000</xdr:colOff>
      <xdr:row>13</xdr:row>
      <xdr:rowOff>114300</xdr:rowOff>
    </xdr:to>
    <xdr:sp macro="" textlink="">
      <xdr:nvSpPr>
        <xdr:cNvPr id="133" name="CuadroTexto 132">
          <a:extLst>
            <a:ext uri="{FF2B5EF4-FFF2-40B4-BE49-F238E27FC236}">
              <a16:creationId xmlns:a16="http://schemas.microsoft.com/office/drawing/2014/main" id="{00000000-0008-0000-0300-000085000000}"/>
            </a:ext>
          </a:extLst>
        </xdr:cNvPr>
        <xdr:cNvSpPr txBox="1"/>
      </xdr:nvSpPr>
      <xdr:spPr>
        <a:xfrm>
          <a:off x="14770100" y="36703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774700</xdr:colOff>
      <xdr:row>11</xdr:row>
      <xdr:rowOff>495300</xdr:rowOff>
    </xdr:from>
    <xdr:to>
      <xdr:col>15</xdr:col>
      <xdr:colOff>292100</xdr:colOff>
      <xdr:row>13</xdr:row>
      <xdr:rowOff>114300</xdr:rowOff>
    </xdr:to>
    <xdr:sp macro="" textlink="">
      <xdr:nvSpPr>
        <xdr:cNvPr id="134" name="CuadroTexto 133">
          <a:extLst>
            <a:ext uri="{FF2B5EF4-FFF2-40B4-BE49-F238E27FC236}">
              <a16:creationId xmlns:a16="http://schemas.microsoft.com/office/drawing/2014/main" id="{00000000-0008-0000-0300-000086000000}"/>
            </a:ext>
          </a:extLst>
        </xdr:cNvPr>
        <xdr:cNvSpPr txBox="1"/>
      </xdr:nvSpPr>
      <xdr:spPr>
        <a:xfrm>
          <a:off x="15379700" y="36703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13</xdr:col>
      <xdr:colOff>266700</xdr:colOff>
      <xdr:row>11</xdr:row>
      <xdr:rowOff>88900</xdr:rowOff>
    </xdr:from>
    <xdr:to>
      <xdr:col>14</xdr:col>
      <xdr:colOff>25400</xdr:colOff>
      <xdr:row>11</xdr:row>
      <xdr:rowOff>368300</xdr:rowOff>
    </xdr:to>
    <xdr:sp macro="" textlink="">
      <xdr:nvSpPr>
        <xdr:cNvPr id="135" name="CuadroTexto 134">
          <a:extLst>
            <a:ext uri="{FF2B5EF4-FFF2-40B4-BE49-F238E27FC236}">
              <a16:creationId xmlns:a16="http://schemas.microsoft.com/office/drawing/2014/main" id="{00000000-0008-0000-0300-000087000000}"/>
            </a:ext>
          </a:extLst>
        </xdr:cNvPr>
        <xdr:cNvSpPr txBox="1"/>
      </xdr:nvSpPr>
      <xdr:spPr>
        <a:xfrm>
          <a:off x="14046200" y="32639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54,6%</a:t>
          </a:r>
        </a:p>
      </xdr:txBody>
    </xdr:sp>
    <xdr:clientData/>
  </xdr:twoCellAnchor>
  <xdr:twoCellAnchor>
    <xdr:from>
      <xdr:col>14</xdr:col>
      <xdr:colOff>88900</xdr:colOff>
      <xdr:row>11</xdr:row>
      <xdr:rowOff>88900</xdr:rowOff>
    </xdr:from>
    <xdr:to>
      <xdr:col>14</xdr:col>
      <xdr:colOff>673100</xdr:colOff>
      <xdr:row>11</xdr:row>
      <xdr:rowOff>368300</xdr:rowOff>
    </xdr:to>
    <xdr:sp macro="" textlink="">
      <xdr:nvSpPr>
        <xdr:cNvPr id="136" name="CuadroTexto 135">
          <a:extLst>
            <a:ext uri="{FF2B5EF4-FFF2-40B4-BE49-F238E27FC236}">
              <a16:creationId xmlns:a16="http://schemas.microsoft.com/office/drawing/2014/main" id="{00000000-0008-0000-0300-000088000000}"/>
            </a:ext>
          </a:extLst>
        </xdr:cNvPr>
        <xdr:cNvSpPr txBox="1"/>
      </xdr:nvSpPr>
      <xdr:spPr>
        <a:xfrm>
          <a:off x="14693900" y="32639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80,9%</a:t>
          </a:r>
        </a:p>
      </xdr:txBody>
    </xdr:sp>
    <xdr:clientData/>
  </xdr:twoCellAnchor>
  <xdr:twoCellAnchor>
    <xdr:from>
      <xdr:col>14</xdr:col>
      <xdr:colOff>673100</xdr:colOff>
      <xdr:row>11</xdr:row>
      <xdr:rowOff>88900</xdr:rowOff>
    </xdr:from>
    <xdr:to>
      <xdr:col>15</xdr:col>
      <xdr:colOff>431800</xdr:colOff>
      <xdr:row>11</xdr:row>
      <xdr:rowOff>368300</xdr:rowOff>
    </xdr:to>
    <xdr:sp macro="" textlink="">
      <xdr:nvSpPr>
        <xdr:cNvPr id="137" name="CuadroTexto 136">
          <a:extLst>
            <a:ext uri="{FF2B5EF4-FFF2-40B4-BE49-F238E27FC236}">
              <a16:creationId xmlns:a16="http://schemas.microsoft.com/office/drawing/2014/main" id="{00000000-0008-0000-0300-000089000000}"/>
            </a:ext>
          </a:extLst>
        </xdr:cNvPr>
        <xdr:cNvSpPr txBox="1"/>
      </xdr:nvSpPr>
      <xdr:spPr>
        <a:xfrm>
          <a:off x="15278100" y="32639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12</xdr:col>
      <xdr:colOff>374650</xdr:colOff>
      <xdr:row>11</xdr:row>
      <xdr:rowOff>120650</xdr:rowOff>
    </xdr:from>
    <xdr:to>
      <xdr:col>15</xdr:col>
      <xdr:colOff>406400</xdr:colOff>
      <xdr:row>11</xdr:row>
      <xdr:rowOff>493335</xdr:rowOff>
    </xdr:to>
    <xdr:sp macro="" textlink="">
      <xdr:nvSpPr>
        <xdr:cNvPr id="138" name="Rectángulo redondeado 137">
          <a:extLst>
            <a:ext uri="{FF2B5EF4-FFF2-40B4-BE49-F238E27FC236}">
              <a16:creationId xmlns:a16="http://schemas.microsoft.com/office/drawing/2014/main" id="{00000000-0008-0000-0300-00008A000000}"/>
            </a:ext>
          </a:extLst>
        </xdr:cNvPr>
        <xdr:cNvSpPr/>
      </xdr:nvSpPr>
      <xdr:spPr>
        <a:xfrm rot="5400000">
          <a:off x="14396432" y="22278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387350</xdr:colOff>
      <xdr:row>11</xdr:row>
      <xdr:rowOff>120650</xdr:rowOff>
    </xdr:from>
    <xdr:to>
      <xdr:col>14</xdr:col>
      <xdr:colOff>698500</xdr:colOff>
      <xdr:row>11</xdr:row>
      <xdr:rowOff>493335</xdr:rowOff>
    </xdr:to>
    <xdr:sp macro="" textlink="">
      <xdr:nvSpPr>
        <xdr:cNvPr id="139" name="Rectángulo redondeado 138">
          <a:extLst>
            <a:ext uri="{FF2B5EF4-FFF2-40B4-BE49-F238E27FC236}">
              <a16:creationId xmlns:a16="http://schemas.microsoft.com/office/drawing/2014/main" id="{00000000-0008-0000-0300-00008B000000}"/>
            </a:ext>
          </a:extLst>
        </xdr:cNvPr>
        <xdr:cNvSpPr/>
      </xdr:nvSpPr>
      <xdr:spPr>
        <a:xfrm rot="5400000">
          <a:off x="14136082" y="25009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387350</xdr:colOff>
      <xdr:row>11</xdr:row>
      <xdr:rowOff>120650</xdr:rowOff>
    </xdr:from>
    <xdr:to>
      <xdr:col>14</xdr:col>
      <xdr:colOff>25400</xdr:colOff>
      <xdr:row>11</xdr:row>
      <xdr:rowOff>493335</xdr:rowOff>
    </xdr:to>
    <xdr:sp macro="" textlink="">
      <xdr:nvSpPr>
        <xdr:cNvPr id="140" name="Rectángulo redondeado 139">
          <a:extLst>
            <a:ext uri="{FF2B5EF4-FFF2-40B4-BE49-F238E27FC236}">
              <a16:creationId xmlns:a16="http://schemas.microsoft.com/office/drawing/2014/main" id="{00000000-0008-0000-0300-00008C000000}"/>
            </a:ext>
          </a:extLst>
        </xdr:cNvPr>
        <xdr:cNvSpPr/>
      </xdr:nvSpPr>
      <xdr:spPr>
        <a:xfrm rot="5400000">
          <a:off x="13799532" y="28374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361949</xdr:colOff>
      <xdr:row>11</xdr:row>
      <xdr:rowOff>112731</xdr:rowOff>
    </xdr:from>
    <xdr:to>
      <xdr:col>13</xdr:col>
      <xdr:colOff>69781</xdr:colOff>
      <xdr:row>11</xdr:row>
      <xdr:rowOff>502418</xdr:rowOff>
    </xdr:to>
    <xdr:sp macro="" textlink="">
      <xdr:nvSpPr>
        <xdr:cNvPr id="141" name="Rectángulo redondeado 140">
          <a:extLst>
            <a:ext uri="{FF2B5EF4-FFF2-40B4-BE49-F238E27FC236}">
              <a16:creationId xmlns:a16="http://schemas.microsoft.com/office/drawing/2014/main" id="{00000000-0008-0000-0300-00008D000000}"/>
            </a:ext>
          </a:extLst>
        </xdr:cNvPr>
        <xdr:cNvSpPr/>
      </xdr:nvSpPr>
      <xdr:spPr>
        <a:xfrm rot="5400000">
          <a:off x="13383933" y="3126242"/>
          <a:ext cx="389687" cy="531238"/>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364067</xdr:colOff>
      <xdr:row>13</xdr:row>
      <xdr:rowOff>177803</xdr:rowOff>
    </xdr:from>
    <xdr:to>
      <xdr:col>15</xdr:col>
      <xdr:colOff>395817</xdr:colOff>
      <xdr:row>13</xdr:row>
      <xdr:rowOff>558244</xdr:rowOff>
    </xdr:to>
    <xdr:sp macro="" textlink="">
      <xdr:nvSpPr>
        <xdr:cNvPr id="142" name="Rectángulo redondeado 141">
          <a:extLst>
            <a:ext uri="{FF2B5EF4-FFF2-40B4-BE49-F238E27FC236}">
              <a16:creationId xmlns:a16="http://schemas.microsoft.com/office/drawing/2014/main" id="{00000000-0008-0000-0300-00008E000000}"/>
            </a:ext>
          </a:extLst>
        </xdr:cNvPr>
        <xdr:cNvSpPr/>
      </xdr:nvSpPr>
      <xdr:spPr>
        <a:xfrm rot="5400000">
          <a:off x="14376040" y="3150336"/>
          <a:ext cx="380441" cy="250197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393699</xdr:colOff>
      <xdr:row>13</xdr:row>
      <xdr:rowOff>177801</xdr:rowOff>
    </xdr:from>
    <xdr:to>
      <xdr:col>14</xdr:col>
      <xdr:colOff>704849</xdr:colOff>
      <xdr:row>13</xdr:row>
      <xdr:rowOff>572199</xdr:rowOff>
    </xdr:to>
    <xdr:sp macro="" textlink="">
      <xdr:nvSpPr>
        <xdr:cNvPr id="143" name="Rectángulo redondeado 142">
          <a:extLst>
            <a:ext uri="{FF2B5EF4-FFF2-40B4-BE49-F238E27FC236}">
              <a16:creationId xmlns:a16="http://schemas.microsoft.com/office/drawing/2014/main" id="{00000000-0008-0000-0300-00008F000000}"/>
            </a:ext>
          </a:extLst>
        </xdr:cNvPr>
        <xdr:cNvSpPr/>
      </xdr:nvSpPr>
      <xdr:spPr>
        <a:xfrm rot="5400000">
          <a:off x="14126691" y="3429315"/>
          <a:ext cx="394398" cy="1957963"/>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393700</xdr:colOff>
      <xdr:row>13</xdr:row>
      <xdr:rowOff>177801</xdr:rowOff>
    </xdr:from>
    <xdr:to>
      <xdr:col>14</xdr:col>
      <xdr:colOff>31750</xdr:colOff>
      <xdr:row>13</xdr:row>
      <xdr:rowOff>592669</xdr:rowOff>
    </xdr:to>
    <xdr:sp macro="" textlink="">
      <xdr:nvSpPr>
        <xdr:cNvPr id="144" name="Rectángulo redondeado 143">
          <a:extLst>
            <a:ext uri="{FF2B5EF4-FFF2-40B4-BE49-F238E27FC236}">
              <a16:creationId xmlns:a16="http://schemas.microsoft.com/office/drawing/2014/main" id="{00000000-0008-0000-0300-000090000000}"/>
            </a:ext>
          </a:extLst>
        </xdr:cNvPr>
        <xdr:cNvSpPr/>
      </xdr:nvSpPr>
      <xdr:spPr>
        <a:xfrm rot="5400000">
          <a:off x="13822891" y="3885144"/>
          <a:ext cx="414868" cy="1297516"/>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351367</xdr:colOff>
      <xdr:row>13</xdr:row>
      <xdr:rowOff>188384</xdr:rowOff>
    </xdr:from>
    <xdr:to>
      <xdr:col>13</xdr:col>
      <xdr:colOff>52917</xdr:colOff>
      <xdr:row>13</xdr:row>
      <xdr:rowOff>601990</xdr:rowOff>
    </xdr:to>
    <xdr:sp macro="" textlink="">
      <xdr:nvSpPr>
        <xdr:cNvPr id="145" name="Rectángulo redondeado 144">
          <a:extLst>
            <a:ext uri="{FF2B5EF4-FFF2-40B4-BE49-F238E27FC236}">
              <a16:creationId xmlns:a16="http://schemas.microsoft.com/office/drawing/2014/main" id="{00000000-0008-0000-0300-000091000000}"/>
            </a:ext>
          </a:extLst>
        </xdr:cNvPr>
        <xdr:cNvSpPr/>
      </xdr:nvSpPr>
      <xdr:spPr>
        <a:xfrm rot="5400000">
          <a:off x="13398073" y="4193545"/>
          <a:ext cx="413606" cy="531283"/>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368300</xdr:colOff>
      <xdr:row>15</xdr:row>
      <xdr:rowOff>228600</xdr:rowOff>
    </xdr:from>
    <xdr:to>
      <xdr:col>15</xdr:col>
      <xdr:colOff>400050</xdr:colOff>
      <xdr:row>15</xdr:row>
      <xdr:rowOff>601285</xdr:rowOff>
    </xdr:to>
    <xdr:sp macro="" textlink="">
      <xdr:nvSpPr>
        <xdr:cNvPr id="146" name="Rectángulo redondeado 145">
          <a:extLst>
            <a:ext uri="{FF2B5EF4-FFF2-40B4-BE49-F238E27FC236}">
              <a16:creationId xmlns:a16="http://schemas.microsoft.com/office/drawing/2014/main" id="{00000000-0008-0000-0300-000092000000}"/>
            </a:ext>
          </a:extLst>
        </xdr:cNvPr>
        <xdr:cNvSpPr/>
      </xdr:nvSpPr>
      <xdr:spPr>
        <a:xfrm rot="5400000">
          <a:off x="14390082" y="408841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380999</xdr:colOff>
      <xdr:row>15</xdr:row>
      <xdr:rowOff>228600</xdr:rowOff>
    </xdr:from>
    <xdr:to>
      <xdr:col>14</xdr:col>
      <xdr:colOff>530329</xdr:colOff>
      <xdr:row>15</xdr:row>
      <xdr:rowOff>601285</xdr:rowOff>
    </xdr:to>
    <xdr:sp macro="" textlink="">
      <xdr:nvSpPr>
        <xdr:cNvPr id="147" name="Rectángulo redondeado 146">
          <a:extLst>
            <a:ext uri="{FF2B5EF4-FFF2-40B4-BE49-F238E27FC236}">
              <a16:creationId xmlns:a16="http://schemas.microsoft.com/office/drawing/2014/main" id="{00000000-0008-0000-0300-000093000000}"/>
            </a:ext>
          </a:extLst>
        </xdr:cNvPr>
        <xdr:cNvSpPr/>
      </xdr:nvSpPr>
      <xdr:spPr>
        <a:xfrm rot="5400000">
          <a:off x="14043937" y="4527091"/>
          <a:ext cx="372685" cy="1796143"/>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381000</xdr:colOff>
      <xdr:row>15</xdr:row>
      <xdr:rowOff>228600</xdr:rowOff>
    </xdr:from>
    <xdr:to>
      <xdr:col>14</xdr:col>
      <xdr:colOff>19050</xdr:colOff>
      <xdr:row>15</xdr:row>
      <xdr:rowOff>601285</xdr:rowOff>
    </xdr:to>
    <xdr:sp macro="" textlink="">
      <xdr:nvSpPr>
        <xdr:cNvPr id="148" name="Rectángulo redondeado 147">
          <a:extLst>
            <a:ext uri="{FF2B5EF4-FFF2-40B4-BE49-F238E27FC236}">
              <a16:creationId xmlns:a16="http://schemas.microsoft.com/office/drawing/2014/main" id="{00000000-0008-0000-0300-000094000000}"/>
            </a:ext>
          </a:extLst>
        </xdr:cNvPr>
        <xdr:cNvSpPr/>
      </xdr:nvSpPr>
      <xdr:spPr>
        <a:xfrm rot="5400000">
          <a:off x="13793182" y="469801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355600</xdr:colOff>
      <xdr:row>15</xdr:row>
      <xdr:rowOff>222249</xdr:rowOff>
    </xdr:from>
    <xdr:to>
      <xdr:col>13</xdr:col>
      <xdr:colOff>57150</xdr:colOff>
      <xdr:row>15</xdr:row>
      <xdr:rowOff>627864</xdr:rowOff>
    </xdr:to>
    <xdr:sp macro="" textlink="">
      <xdr:nvSpPr>
        <xdr:cNvPr id="149" name="Rectángulo redondeado 148">
          <a:extLst>
            <a:ext uri="{FF2B5EF4-FFF2-40B4-BE49-F238E27FC236}">
              <a16:creationId xmlns:a16="http://schemas.microsoft.com/office/drawing/2014/main" id="{00000000-0008-0000-0300-000095000000}"/>
            </a:ext>
          </a:extLst>
        </xdr:cNvPr>
        <xdr:cNvSpPr/>
      </xdr:nvSpPr>
      <xdr:spPr>
        <a:xfrm rot="5400000">
          <a:off x="13370317" y="5089132"/>
          <a:ext cx="405615"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508000</xdr:colOff>
      <xdr:row>13</xdr:row>
      <xdr:rowOff>546100</xdr:rowOff>
    </xdr:from>
    <xdr:to>
      <xdr:col>13</xdr:col>
      <xdr:colOff>118533</xdr:colOff>
      <xdr:row>14</xdr:row>
      <xdr:rowOff>63500</xdr:rowOff>
    </xdr:to>
    <xdr:sp macro="" textlink="">
      <xdr:nvSpPr>
        <xdr:cNvPr id="150" name="CuadroTexto 149">
          <a:extLst>
            <a:ext uri="{FF2B5EF4-FFF2-40B4-BE49-F238E27FC236}">
              <a16:creationId xmlns:a16="http://schemas.microsoft.com/office/drawing/2014/main" id="{00000000-0008-0000-0300-000096000000}"/>
            </a:ext>
          </a:extLst>
        </xdr:cNvPr>
        <xdr:cNvSpPr txBox="1"/>
      </xdr:nvSpPr>
      <xdr:spPr>
        <a:xfrm>
          <a:off x="13495867" y="4610100"/>
          <a:ext cx="440266" cy="56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279400</xdr:colOff>
      <xdr:row>13</xdr:row>
      <xdr:rowOff>558800</xdr:rowOff>
    </xdr:from>
    <xdr:to>
      <xdr:col>13</xdr:col>
      <xdr:colOff>622300</xdr:colOff>
      <xdr:row>15</xdr:row>
      <xdr:rowOff>12700</xdr:rowOff>
    </xdr:to>
    <xdr:sp macro="" textlink="">
      <xdr:nvSpPr>
        <xdr:cNvPr id="151" name="CuadroTexto 150">
          <a:extLst>
            <a:ext uri="{FF2B5EF4-FFF2-40B4-BE49-F238E27FC236}">
              <a16:creationId xmlns:a16="http://schemas.microsoft.com/office/drawing/2014/main" id="{00000000-0008-0000-0300-000097000000}"/>
            </a:ext>
          </a:extLst>
        </xdr:cNvPr>
        <xdr:cNvSpPr txBox="1"/>
      </xdr:nvSpPr>
      <xdr:spPr>
        <a:xfrm>
          <a:off x="14058900" y="45466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114300</xdr:colOff>
      <xdr:row>13</xdr:row>
      <xdr:rowOff>533400</xdr:rowOff>
    </xdr:from>
    <xdr:to>
      <xdr:col>14</xdr:col>
      <xdr:colOff>457200</xdr:colOff>
      <xdr:row>14</xdr:row>
      <xdr:rowOff>101600</xdr:rowOff>
    </xdr:to>
    <xdr:sp macro="" textlink="">
      <xdr:nvSpPr>
        <xdr:cNvPr id="152" name="CuadroTexto 151">
          <a:extLst>
            <a:ext uri="{FF2B5EF4-FFF2-40B4-BE49-F238E27FC236}">
              <a16:creationId xmlns:a16="http://schemas.microsoft.com/office/drawing/2014/main" id="{00000000-0008-0000-0300-000098000000}"/>
            </a:ext>
          </a:extLst>
        </xdr:cNvPr>
        <xdr:cNvSpPr txBox="1"/>
      </xdr:nvSpPr>
      <xdr:spPr>
        <a:xfrm>
          <a:off x="14719300" y="45212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723900</xdr:colOff>
      <xdr:row>13</xdr:row>
      <xdr:rowOff>533400</xdr:rowOff>
    </xdr:from>
    <xdr:to>
      <xdr:col>15</xdr:col>
      <xdr:colOff>241300</xdr:colOff>
      <xdr:row>14</xdr:row>
      <xdr:rowOff>101600</xdr:rowOff>
    </xdr:to>
    <xdr:sp macro="" textlink="">
      <xdr:nvSpPr>
        <xdr:cNvPr id="153" name="CuadroTexto 152">
          <a:extLst>
            <a:ext uri="{FF2B5EF4-FFF2-40B4-BE49-F238E27FC236}">
              <a16:creationId xmlns:a16="http://schemas.microsoft.com/office/drawing/2014/main" id="{00000000-0008-0000-0300-000099000000}"/>
            </a:ext>
          </a:extLst>
        </xdr:cNvPr>
        <xdr:cNvSpPr txBox="1"/>
      </xdr:nvSpPr>
      <xdr:spPr>
        <a:xfrm>
          <a:off x="15328900" y="45212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12</xdr:col>
      <xdr:colOff>533400</xdr:colOff>
      <xdr:row>15</xdr:row>
      <xdr:rowOff>584200</xdr:rowOff>
    </xdr:from>
    <xdr:to>
      <xdr:col>13</xdr:col>
      <xdr:colOff>50800</xdr:colOff>
      <xdr:row>17</xdr:row>
      <xdr:rowOff>25400</xdr:rowOff>
    </xdr:to>
    <xdr:sp macro="" textlink="">
      <xdr:nvSpPr>
        <xdr:cNvPr id="154" name="CuadroTexto 153">
          <a:extLst>
            <a:ext uri="{FF2B5EF4-FFF2-40B4-BE49-F238E27FC236}">
              <a16:creationId xmlns:a16="http://schemas.microsoft.com/office/drawing/2014/main" id="{00000000-0008-0000-0300-00009A000000}"/>
            </a:ext>
          </a:extLst>
        </xdr:cNvPr>
        <xdr:cNvSpPr txBox="1"/>
      </xdr:nvSpPr>
      <xdr:spPr>
        <a:xfrm>
          <a:off x="13487400" y="5511800"/>
          <a:ext cx="342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13</xdr:col>
      <xdr:colOff>304800</xdr:colOff>
      <xdr:row>15</xdr:row>
      <xdr:rowOff>596900</xdr:rowOff>
    </xdr:from>
    <xdr:to>
      <xdr:col>13</xdr:col>
      <xdr:colOff>647700</xdr:colOff>
      <xdr:row>18</xdr:row>
      <xdr:rowOff>0</xdr:rowOff>
    </xdr:to>
    <xdr:sp macro="" textlink="">
      <xdr:nvSpPr>
        <xdr:cNvPr id="155" name="CuadroTexto 154">
          <a:extLst>
            <a:ext uri="{FF2B5EF4-FFF2-40B4-BE49-F238E27FC236}">
              <a16:creationId xmlns:a16="http://schemas.microsoft.com/office/drawing/2014/main" id="{00000000-0008-0000-0300-00009B000000}"/>
            </a:ext>
          </a:extLst>
        </xdr:cNvPr>
        <xdr:cNvSpPr txBox="1"/>
      </xdr:nvSpPr>
      <xdr:spPr>
        <a:xfrm>
          <a:off x="14084300" y="55245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14</xdr:col>
      <xdr:colOff>139700</xdr:colOff>
      <xdr:row>15</xdr:row>
      <xdr:rowOff>571500</xdr:rowOff>
    </xdr:from>
    <xdr:to>
      <xdr:col>14</xdr:col>
      <xdr:colOff>482600</xdr:colOff>
      <xdr:row>17</xdr:row>
      <xdr:rowOff>63500</xdr:rowOff>
    </xdr:to>
    <xdr:sp macro="" textlink="">
      <xdr:nvSpPr>
        <xdr:cNvPr id="156" name="CuadroTexto 155">
          <a:extLst>
            <a:ext uri="{FF2B5EF4-FFF2-40B4-BE49-F238E27FC236}">
              <a16:creationId xmlns:a16="http://schemas.microsoft.com/office/drawing/2014/main" id="{00000000-0008-0000-0300-00009C000000}"/>
            </a:ext>
          </a:extLst>
        </xdr:cNvPr>
        <xdr:cNvSpPr txBox="1"/>
      </xdr:nvSpPr>
      <xdr:spPr>
        <a:xfrm>
          <a:off x="14744700" y="5499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14</xdr:col>
      <xdr:colOff>749300</xdr:colOff>
      <xdr:row>15</xdr:row>
      <xdr:rowOff>571500</xdr:rowOff>
    </xdr:from>
    <xdr:to>
      <xdr:col>15</xdr:col>
      <xdr:colOff>266700</xdr:colOff>
      <xdr:row>17</xdr:row>
      <xdr:rowOff>63500</xdr:rowOff>
    </xdr:to>
    <xdr:sp macro="" textlink="">
      <xdr:nvSpPr>
        <xdr:cNvPr id="157" name="CuadroTexto 156">
          <a:extLst>
            <a:ext uri="{FF2B5EF4-FFF2-40B4-BE49-F238E27FC236}">
              <a16:creationId xmlns:a16="http://schemas.microsoft.com/office/drawing/2014/main" id="{00000000-0008-0000-0300-00009D000000}"/>
            </a:ext>
          </a:extLst>
        </xdr:cNvPr>
        <xdr:cNvSpPr txBox="1"/>
      </xdr:nvSpPr>
      <xdr:spPr>
        <a:xfrm>
          <a:off x="15354300" y="5499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12</xdr:col>
      <xdr:colOff>321733</xdr:colOff>
      <xdr:row>19</xdr:row>
      <xdr:rowOff>148172</xdr:rowOff>
    </xdr:from>
    <xdr:to>
      <xdr:col>15</xdr:col>
      <xdr:colOff>353483</xdr:colOff>
      <xdr:row>21</xdr:row>
      <xdr:rowOff>4</xdr:rowOff>
    </xdr:to>
    <xdr:sp macro="" textlink="">
      <xdr:nvSpPr>
        <xdr:cNvPr id="158" name="Rectángulo redondeado 157">
          <a:extLst>
            <a:ext uri="{FF2B5EF4-FFF2-40B4-BE49-F238E27FC236}">
              <a16:creationId xmlns:a16="http://schemas.microsoft.com/office/drawing/2014/main" id="{00000000-0008-0000-0300-00009E000000}"/>
            </a:ext>
          </a:extLst>
        </xdr:cNvPr>
        <xdr:cNvSpPr/>
      </xdr:nvSpPr>
      <xdr:spPr>
        <a:xfrm rot="5400000">
          <a:off x="14364759" y="5510746"/>
          <a:ext cx="410632" cy="25209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13</xdr:col>
      <xdr:colOff>241300</xdr:colOff>
      <xdr:row>20</xdr:row>
      <xdr:rowOff>3731</xdr:rowOff>
    </xdr:from>
    <xdr:to>
      <xdr:col>14</xdr:col>
      <xdr:colOff>558800</xdr:colOff>
      <xdr:row>21</xdr:row>
      <xdr:rowOff>12700</xdr:rowOff>
    </xdr:to>
    <xdr:sp macro="" textlink="$S$21">
      <xdr:nvSpPr>
        <xdr:cNvPr id="159" name="Rectángulo redondeado 158">
          <a:extLst>
            <a:ext uri="{FF2B5EF4-FFF2-40B4-BE49-F238E27FC236}">
              <a16:creationId xmlns:a16="http://schemas.microsoft.com/office/drawing/2014/main" id="{00000000-0008-0000-0300-00009F000000}"/>
            </a:ext>
          </a:extLst>
        </xdr:cNvPr>
        <xdr:cNvSpPr/>
      </xdr:nvSpPr>
      <xdr:spPr>
        <a:xfrm>
          <a:off x="14020800" y="6112431"/>
          <a:ext cx="1143000" cy="415369"/>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200" b="1" i="0" u="none" strike="noStrike">
              <a:solidFill>
                <a:srgbClr val="000000"/>
              </a:solidFill>
              <a:latin typeface="Calibri"/>
              <a:cs typeface="Calibri"/>
            </a:rPr>
            <a:t>82,1%</a:t>
          </a:r>
          <a:endParaRPr lang="es-MX" sz="1200" b="1">
            <a:solidFill>
              <a:sysClr val="windowText" lastClr="000000"/>
            </a:solidFill>
          </a:endParaRPr>
        </a:p>
      </xdr:txBody>
    </xdr:sp>
    <xdr:clientData/>
  </xdr:twoCellAnchor>
  <xdr:twoCellAnchor>
    <xdr:from>
      <xdr:col>12</xdr:col>
      <xdr:colOff>317501</xdr:colOff>
      <xdr:row>19</xdr:row>
      <xdr:rowOff>527605</xdr:rowOff>
    </xdr:from>
    <xdr:to>
      <xdr:col>13</xdr:col>
      <xdr:colOff>698500</xdr:colOff>
      <xdr:row>21</xdr:row>
      <xdr:rowOff>12700</xdr:rowOff>
    </xdr:to>
    <xdr:sp macro="" textlink="$R$21">
      <xdr:nvSpPr>
        <xdr:cNvPr id="160" name="Rectángulo redondeado 159">
          <a:extLst>
            <a:ext uri="{FF2B5EF4-FFF2-40B4-BE49-F238E27FC236}">
              <a16:creationId xmlns:a16="http://schemas.microsoft.com/office/drawing/2014/main" id="{00000000-0008-0000-0300-0000A0000000}"/>
            </a:ext>
          </a:extLst>
        </xdr:cNvPr>
        <xdr:cNvSpPr/>
      </xdr:nvSpPr>
      <xdr:spPr>
        <a:xfrm>
          <a:off x="13271501" y="6102905"/>
          <a:ext cx="1206499" cy="424895"/>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DF541035-0942-1B41-A274-81D8CCB40183}" type="TxLink">
            <a:rPr lang="en-US" sz="1200" b="1" i="0" u="none" strike="noStrike">
              <a:solidFill>
                <a:srgbClr val="000000"/>
              </a:solidFill>
              <a:latin typeface="Calibri"/>
              <a:cs typeface="Calibri"/>
            </a:rPr>
            <a:pPr algn="r"/>
            <a:t>#¡REF!</a:t>
          </a:fld>
          <a:endParaRPr lang="es-MX" sz="1200" b="1">
            <a:solidFill>
              <a:sysClr val="windowText" lastClr="000000"/>
            </a:solidFill>
          </a:endParaRPr>
        </a:p>
      </xdr:txBody>
    </xdr:sp>
    <xdr:clientData/>
  </xdr:twoCellAnchor>
  <xdr:twoCellAnchor>
    <xdr:from>
      <xdr:col>12</xdr:col>
      <xdr:colOff>482600</xdr:colOff>
      <xdr:row>21</xdr:row>
      <xdr:rowOff>0</xdr:rowOff>
    </xdr:from>
    <xdr:to>
      <xdr:col>13</xdr:col>
      <xdr:colOff>186267</xdr:colOff>
      <xdr:row>22</xdr:row>
      <xdr:rowOff>169333</xdr:rowOff>
    </xdr:to>
    <xdr:sp macro="" textlink="">
      <xdr:nvSpPr>
        <xdr:cNvPr id="162" name="CuadroTexto 161">
          <a:extLst>
            <a:ext uri="{FF2B5EF4-FFF2-40B4-BE49-F238E27FC236}">
              <a16:creationId xmlns:a16="http://schemas.microsoft.com/office/drawing/2014/main" id="{00000000-0008-0000-0300-0000A2000000}"/>
            </a:ext>
          </a:extLst>
        </xdr:cNvPr>
        <xdr:cNvSpPr txBox="1"/>
      </xdr:nvSpPr>
      <xdr:spPr>
        <a:xfrm>
          <a:off x="13470467" y="6858000"/>
          <a:ext cx="5334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t>1T</a:t>
          </a:r>
        </a:p>
      </xdr:txBody>
    </xdr:sp>
    <xdr:clientData/>
  </xdr:twoCellAnchor>
  <xdr:twoCellAnchor>
    <xdr:from>
      <xdr:col>13</xdr:col>
      <xdr:colOff>228599</xdr:colOff>
      <xdr:row>21</xdr:row>
      <xdr:rowOff>25400</xdr:rowOff>
    </xdr:from>
    <xdr:to>
      <xdr:col>13</xdr:col>
      <xdr:colOff>694266</xdr:colOff>
      <xdr:row>22</xdr:row>
      <xdr:rowOff>169333</xdr:rowOff>
    </xdr:to>
    <xdr:sp macro="" textlink="">
      <xdr:nvSpPr>
        <xdr:cNvPr id="163" name="CuadroTexto 162">
          <a:extLst>
            <a:ext uri="{FF2B5EF4-FFF2-40B4-BE49-F238E27FC236}">
              <a16:creationId xmlns:a16="http://schemas.microsoft.com/office/drawing/2014/main" id="{00000000-0008-0000-0300-0000A3000000}"/>
            </a:ext>
          </a:extLst>
        </xdr:cNvPr>
        <xdr:cNvSpPr txBox="1"/>
      </xdr:nvSpPr>
      <xdr:spPr>
        <a:xfrm>
          <a:off x="14046199" y="6883400"/>
          <a:ext cx="465667"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400" b="1">
              <a:solidFill>
                <a:schemeClr val="dk1"/>
              </a:solidFill>
              <a:latin typeface="+mn-lt"/>
              <a:ea typeface="+mn-ea"/>
              <a:cs typeface="+mn-cs"/>
            </a:rPr>
            <a:t>2T</a:t>
          </a:r>
        </a:p>
      </xdr:txBody>
    </xdr:sp>
    <xdr:clientData/>
  </xdr:twoCellAnchor>
  <xdr:twoCellAnchor>
    <xdr:from>
      <xdr:col>14</xdr:col>
      <xdr:colOff>63499</xdr:colOff>
      <xdr:row>21</xdr:row>
      <xdr:rowOff>25400</xdr:rowOff>
    </xdr:from>
    <xdr:to>
      <xdr:col>14</xdr:col>
      <xdr:colOff>592666</xdr:colOff>
      <xdr:row>22</xdr:row>
      <xdr:rowOff>220133</xdr:rowOff>
    </xdr:to>
    <xdr:sp macro="" textlink="">
      <xdr:nvSpPr>
        <xdr:cNvPr id="164" name="CuadroTexto 163">
          <a:extLst>
            <a:ext uri="{FF2B5EF4-FFF2-40B4-BE49-F238E27FC236}">
              <a16:creationId xmlns:a16="http://schemas.microsoft.com/office/drawing/2014/main" id="{00000000-0008-0000-0300-0000A4000000}"/>
            </a:ext>
          </a:extLst>
        </xdr:cNvPr>
        <xdr:cNvSpPr txBox="1"/>
      </xdr:nvSpPr>
      <xdr:spPr>
        <a:xfrm>
          <a:off x="14710832" y="6883400"/>
          <a:ext cx="5291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400" b="1">
              <a:solidFill>
                <a:schemeClr val="dk1"/>
              </a:solidFill>
              <a:latin typeface="+mn-lt"/>
              <a:ea typeface="+mn-ea"/>
              <a:cs typeface="+mn-cs"/>
            </a:rPr>
            <a:t>3T</a:t>
          </a:r>
        </a:p>
      </xdr:txBody>
    </xdr:sp>
    <xdr:clientData/>
  </xdr:twoCellAnchor>
  <xdr:twoCellAnchor>
    <xdr:from>
      <xdr:col>14</xdr:col>
      <xdr:colOff>749300</xdr:colOff>
      <xdr:row>21</xdr:row>
      <xdr:rowOff>63500</xdr:rowOff>
    </xdr:from>
    <xdr:to>
      <xdr:col>15</xdr:col>
      <xdr:colOff>457200</xdr:colOff>
      <xdr:row>23</xdr:row>
      <xdr:rowOff>169333</xdr:rowOff>
    </xdr:to>
    <xdr:sp macro="" textlink="">
      <xdr:nvSpPr>
        <xdr:cNvPr id="165" name="CuadroTexto 164">
          <a:extLst>
            <a:ext uri="{FF2B5EF4-FFF2-40B4-BE49-F238E27FC236}">
              <a16:creationId xmlns:a16="http://schemas.microsoft.com/office/drawing/2014/main" id="{00000000-0008-0000-0300-0000A5000000}"/>
            </a:ext>
          </a:extLst>
        </xdr:cNvPr>
        <xdr:cNvSpPr txBox="1"/>
      </xdr:nvSpPr>
      <xdr:spPr>
        <a:xfrm>
          <a:off x="15396633" y="6921500"/>
          <a:ext cx="537634" cy="579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400" b="1">
              <a:solidFill>
                <a:schemeClr val="dk1"/>
              </a:solidFill>
              <a:latin typeface="+mn-lt"/>
              <a:ea typeface="+mn-ea"/>
              <a:cs typeface="+mn-cs"/>
            </a:rPr>
            <a:t>4T</a:t>
          </a:r>
        </a:p>
      </xdr:txBody>
    </xdr:sp>
    <xdr:clientData/>
  </xdr:twoCellAnchor>
  <xdr:twoCellAnchor>
    <xdr:from>
      <xdr:col>12</xdr:col>
      <xdr:colOff>304800</xdr:colOff>
      <xdr:row>13</xdr:row>
      <xdr:rowOff>228600</xdr:rowOff>
    </xdr:from>
    <xdr:to>
      <xdr:col>13</xdr:col>
      <xdr:colOff>152400</xdr:colOff>
      <xdr:row>13</xdr:row>
      <xdr:rowOff>541867</xdr:rowOff>
    </xdr:to>
    <xdr:sp macro="" textlink="">
      <xdr:nvSpPr>
        <xdr:cNvPr id="166" name="CuadroTexto 165">
          <a:extLst>
            <a:ext uri="{FF2B5EF4-FFF2-40B4-BE49-F238E27FC236}">
              <a16:creationId xmlns:a16="http://schemas.microsoft.com/office/drawing/2014/main" id="{00000000-0008-0000-0300-0000A6000000}"/>
            </a:ext>
          </a:extLst>
        </xdr:cNvPr>
        <xdr:cNvSpPr txBox="1"/>
      </xdr:nvSpPr>
      <xdr:spPr>
        <a:xfrm>
          <a:off x="13292667" y="4292600"/>
          <a:ext cx="677333" cy="313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17,5%</a:t>
          </a:r>
        </a:p>
      </xdr:txBody>
    </xdr:sp>
    <xdr:clientData/>
  </xdr:twoCellAnchor>
  <xdr:twoCellAnchor>
    <xdr:from>
      <xdr:col>13</xdr:col>
      <xdr:colOff>165099</xdr:colOff>
      <xdr:row>13</xdr:row>
      <xdr:rowOff>215900</xdr:rowOff>
    </xdr:from>
    <xdr:to>
      <xdr:col>14</xdr:col>
      <xdr:colOff>27911</xdr:colOff>
      <xdr:row>13</xdr:row>
      <xdr:rowOff>488461</xdr:rowOff>
    </xdr:to>
    <xdr:sp macro="" textlink="">
      <xdr:nvSpPr>
        <xdr:cNvPr id="167" name="CuadroTexto 166">
          <a:extLst>
            <a:ext uri="{FF2B5EF4-FFF2-40B4-BE49-F238E27FC236}">
              <a16:creationId xmlns:a16="http://schemas.microsoft.com/office/drawing/2014/main" id="{00000000-0008-0000-0300-0000A7000000}"/>
            </a:ext>
          </a:extLst>
        </xdr:cNvPr>
        <xdr:cNvSpPr txBox="1"/>
      </xdr:nvSpPr>
      <xdr:spPr>
        <a:xfrm>
          <a:off x="13939714" y="4249197"/>
          <a:ext cx="686219" cy="27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58,2%</a:t>
          </a:r>
        </a:p>
      </xdr:txBody>
    </xdr:sp>
    <xdr:clientData/>
  </xdr:twoCellAnchor>
  <xdr:twoCellAnchor>
    <xdr:from>
      <xdr:col>14</xdr:col>
      <xdr:colOff>258235</xdr:colOff>
      <xdr:row>13</xdr:row>
      <xdr:rowOff>69583</xdr:rowOff>
    </xdr:from>
    <xdr:to>
      <xdr:col>14</xdr:col>
      <xdr:colOff>491067</xdr:colOff>
      <xdr:row>13</xdr:row>
      <xdr:rowOff>323583</xdr:rowOff>
    </xdr:to>
    <xdr:sp macro="" textlink="">
      <xdr:nvSpPr>
        <xdr:cNvPr id="168" name="Triángulo 167">
          <a:extLst>
            <a:ext uri="{FF2B5EF4-FFF2-40B4-BE49-F238E27FC236}">
              <a16:creationId xmlns:a16="http://schemas.microsoft.com/office/drawing/2014/main" id="{00000000-0008-0000-0300-0000A8000000}"/>
            </a:ext>
          </a:extLst>
        </xdr:cNvPr>
        <xdr:cNvSpPr/>
      </xdr:nvSpPr>
      <xdr:spPr>
        <a:xfrm rot="10800000">
          <a:off x="14905568" y="4218250"/>
          <a:ext cx="232832" cy="254000"/>
        </a:xfrm>
        <a:prstGeom prs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113301</xdr:colOff>
      <xdr:row>12</xdr:row>
      <xdr:rowOff>970739</xdr:rowOff>
    </xdr:from>
    <xdr:to>
      <xdr:col>15</xdr:col>
      <xdr:colOff>125604</xdr:colOff>
      <xdr:row>13</xdr:row>
      <xdr:rowOff>69781</xdr:rowOff>
    </xdr:to>
    <xdr:sp macro="" textlink="">
      <xdr:nvSpPr>
        <xdr:cNvPr id="169" name="CuadroTexto 168">
          <a:extLst>
            <a:ext uri="{FF2B5EF4-FFF2-40B4-BE49-F238E27FC236}">
              <a16:creationId xmlns:a16="http://schemas.microsoft.com/office/drawing/2014/main" id="{00000000-0008-0000-0300-0000A9000000}"/>
            </a:ext>
          </a:extLst>
        </xdr:cNvPr>
        <xdr:cNvSpPr txBox="1"/>
      </xdr:nvSpPr>
      <xdr:spPr>
        <a:xfrm>
          <a:off x="13273850" y="4822607"/>
          <a:ext cx="835710" cy="32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80,2%</a:t>
          </a:r>
        </a:p>
      </xdr:txBody>
    </xdr:sp>
    <xdr:clientData/>
  </xdr:twoCellAnchor>
  <xdr:twoCellAnchor>
    <xdr:from>
      <xdr:col>14</xdr:col>
      <xdr:colOff>25401</xdr:colOff>
      <xdr:row>13</xdr:row>
      <xdr:rowOff>245532</xdr:rowOff>
    </xdr:from>
    <xdr:to>
      <xdr:col>14</xdr:col>
      <xdr:colOff>762000</xdr:colOff>
      <xdr:row>13</xdr:row>
      <xdr:rowOff>592665</xdr:rowOff>
    </xdr:to>
    <xdr:sp macro="" textlink="">
      <xdr:nvSpPr>
        <xdr:cNvPr id="170" name="CuadroTexto 169">
          <a:extLst>
            <a:ext uri="{FF2B5EF4-FFF2-40B4-BE49-F238E27FC236}">
              <a16:creationId xmlns:a16="http://schemas.microsoft.com/office/drawing/2014/main" id="{00000000-0008-0000-0300-0000AA000000}"/>
            </a:ext>
          </a:extLst>
        </xdr:cNvPr>
        <xdr:cNvSpPr txBox="1"/>
      </xdr:nvSpPr>
      <xdr:spPr>
        <a:xfrm>
          <a:off x="14672734" y="4309532"/>
          <a:ext cx="736599" cy="347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88,0%</a:t>
          </a:r>
        </a:p>
      </xdr:txBody>
    </xdr:sp>
    <xdr:clientData/>
  </xdr:twoCellAnchor>
  <xdr:twoCellAnchor>
    <xdr:from>
      <xdr:col>14</xdr:col>
      <xdr:colOff>681567</xdr:colOff>
      <xdr:row>13</xdr:row>
      <xdr:rowOff>266700</xdr:rowOff>
    </xdr:from>
    <xdr:to>
      <xdr:col>15</xdr:col>
      <xdr:colOff>440267</xdr:colOff>
      <xdr:row>13</xdr:row>
      <xdr:rowOff>609600</xdr:rowOff>
    </xdr:to>
    <xdr:sp macro="" textlink="">
      <xdr:nvSpPr>
        <xdr:cNvPr id="171" name="CuadroTexto 170">
          <a:extLst>
            <a:ext uri="{FF2B5EF4-FFF2-40B4-BE49-F238E27FC236}">
              <a16:creationId xmlns:a16="http://schemas.microsoft.com/office/drawing/2014/main" id="{00000000-0008-0000-0300-0000AB000000}"/>
            </a:ext>
          </a:extLst>
        </xdr:cNvPr>
        <xdr:cNvSpPr txBox="1"/>
      </xdr:nvSpPr>
      <xdr:spPr>
        <a:xfrm>
          <a:off x="15328900" y="4415367"/>
          <a:ext cx="58843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12</xdr:col>
      <xdr:colOff>301031</xdr:colOff>
      <xdr:row>15</xdr:row>
      <xdr:rowOff>267956</xdr:rowOff>
    </xdr:from>
    <xdr:to>
      <xdr:col>13</xdr:col>
      <xdr:colOff>139560</xdr:colOff>
      <xdr:row>15</xdr:row>
      <xdr:rowOff>572198</xdr:rowOff>
    </xdr:to>
    <xdr:sp macro="" textlink="">
      <xdr:nvSpPr>
        <xdr:cNvPr id="172" name="CuadroTexto 171">
          <a:extLst>
            <a:ext uri="{FF2B5EF4-FFF2-40B4-BE49-F238E27FC236}">
              <a16:creationId xmlns:a16="http://schemas.microsoft.com/office/drawing/2014/main" id="{00000000-0008-0000-0300-0000AC000000}"/>
            </a:ext>
          </a:extLst>
        </xdr:cNvPr>
        <xdr:cNvSpPr txBox="1"/>
      </xdr:nvSpPr>
      <xdr:spPr>
        <a:xfrm>
          <a:off x="13252240" y="5278176"/>
          <a:ext cx="661935" cy="30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15,7%</a:t>
          </a:r>
        </a:p>
      </xdr:txBody>
    </xdr:sp>
    <xdr:clientData/>
  </xdr:twoCellAnchor>
  <xdr:twoCellAnchor>
    <xdr:from>
      <xdr:col>13</xdr:col>
      <xdr:colOff>126999</xdr:colOff>
      <xdr:row>15</xdr:row>
      <xdr:rowOff>266700</xdr:rowOff>
    </xdr:from>
    <xdr:to>
      <xdr:col>14</xdr:col>
      <xdr:colOff>13955</xdr:colOff>
      <xdr:row>15</xdr:row>
      <xdr:rowOff>600110</xdr:rowOff>
    </xdr:to>
    <xdr:sp macro="" textlink="">
      <xdr:nvSpPr>
        <xdr:cNvPr id="173" name="CuadroTexto 172">
          <a:extLst>
            <a:ext uri="{FF2B5EF4-FFF2-40B4-BE49-F238E27FC236}">
              <a16:creationId xmlns:a16="http://schemas.microsoft.com/office/drawing/2014/main" id="{00000000-0008-0000-0300-0000AD000000}"/>
            </a:ext>
          </a:extLst>
        </xdr:cNvPr>
        <xdr:cNvSpPr txBox="1"/>
      </xdr:nvSpPr>
      <xdr:spPr>
        <a:xfrm>
          <a:off x="13901614" y="5276920"/>
          <a:ext cx="710363" cy="33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46,7%</a:t>
          </a:r>
        </a:p>
      </xdr:txBody>
    </xdr:sp>
    <xdr:clientData/>
  </xdr:twoCellAnchor>
  <xdr:twoCellAnchor>
    <xdr:from>
      <xdr:col>14</xdr:col>
      <xdr:colOff>352026</xdr:colOff>
      <xdr:row>15</xdr:row>
      <xdr:rowOff>86784</xdr:rowOff>
    </xdr:from>
    <xdr:to>
      <xdr:col>14</xdr:col>
      <xdr:colOff>578362</xdr:colOff>
      <xdr:row>15</xdr:row>
      <xdr:rowOff>340784</xdr:rowOff>
    </xdr:to>
    <xdr:sp macro="" textlink="">
      <xdr:nvSpPr>
        <xdr:cNvPr id="174" name="Triángulo 173">
          <a:extLst>
            <a:ext uri="{FF2B5EF4-FFF2-40B4-BE49-F238E27FC236}">
              <a16:creationId xmlns:a16="http://schemas.microsoft.com/office/drawing/2014/main" id="{00000000-0008-0000-0300-0000AE000000}"/>
            </a:ext>
          </a:extLst>
        </xdr:cNvPr>
        <xdr:cNvSpPr/>
      </xdr:nvSpPr>
      <xdr:spPr>
        <a:xfrm rot="10800000">
          <a:off x="14950048" y="5097004"/>
          <a:ext cx="226336" cy="2540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259556</xdr:colOff>
      <xdr:row>13</xdr:row>
      <xdr:rowOff>794486</xdr:rowOff>
    </xdr:from>
    <xdr:to>
      <xdr:col>15</xdr:col>
      <xdr:colOff>136290</xdr:colOff>
      <xdr:row>15</xdr:row>
      <xdr:rowOff>41731</xdr:rowOff>
    </xdr:to>
    <xdr:sp macro="" textlink="">
      <xdr:nvSpPr>
        <xdr:cNvPr id="175" name="CuadroTexto 174">
          <a:extLst>
            <a:ext uri="{FF2B5EF4-FFF2-40B4-BE49-F238E27FC236}">
              <a16:creationId xmlns:a16="http://schemas.microsoft.com/office/drawing/2014/main" id="{00000000-0008-0000-0300-0000AF000000}"/>
            </a:ext>
          </a:extLst>
        </xdr:cNvPr>
        <xdr:cNvSpPr txBox="1"/>
      </xdr:nvSpPr>
      <xdr:spPr>
        <a:xfrm>
          <a:off x="14857578" y="4827783"/>
          <a:ext cx="700141" cy="224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76%</a:t>
          </a:r>
        </a:p>
      </xdr:txBody>
    </xdr:sp>
    <xdr:clientData/>
  </xdr:twoCellAnchor>
  <xdr:twoCellAnchor>
    <xdr:from>
      <xdr:col>14</xdr:col>
      <xdr:colOff>685800</xdr:colOff>
      <xdr:row>15</xdr:row>
      <xdr:rowOff>266700</xdr:rowOff>
    </xdr:from>
    <xdr:to>
      <xdr:col>15</xdr:col>
      <xdr:colOff>444500</xdr:colOff>
      <xdr:row>15</xdr:row>
      <xdr:rowOff>546100</xdr:rowOff>
    </xdr:to>
    <xdr:sp macro="" textlink="">
      <xdr:nvSpPr>
        <xdr:cNvPr id="176" name="CuadroTexto 175">
          <a:extLst>
            <a:ext uri="{FF2B5EF4-FFF2-40B4-BE49-F238E27FC236}">
              <a16:creationId xmlns:a16="http://schemas.microsoft.com/office/drawing/2014/main" id="{00000000-0008-0000-0300-0000B0000000}"/>
            </a:ext>
          </a:extLst>
        </xdr:cNvPr>
        <xdr:cNvSpPr txBox="1"/>
      </xdr:nvSpPr>
      <xdr:spPr>
        <a:xfrm>
          <a:off x="15290800" y="5194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14</xdr:col>
      <xdr:colOff>584201</xdr:colOff>
      <xdr:row>20</xdr:row>
      <xdr:rowOff>135467</xdr:rowOff>
    </xdr:from>
    <xdr:to>
      <xdr:col>15</xdr:col>
      <xdr:colOff>342901</xdr:colOff>
      <xdr:row>20</xdr:row>
      <xdr:rowOff>414867</xdr:rowOff>
    </xdr:to>
    <xdr:sp macro="" textlink="">
      <xdr:nvSpPr>
        <xdr:cNvPr id="177" name="CuadroTexto 176">
          <a:extLst>
            <a:ext uri="{FF2B5EF4-FFF2-40B4-BE49-F238E27FC236}">
              <a16:creationId xmlns:a16="http://schemas.microsoft.com/office/drawing/2014/main" id="{00000000-0008-0000-0300-0000B1000000}"/>
            </a:ext>
          </a:extLst>
        </xdr:cNvPr>
        <xdr:cNvSpPr txBox="1"/>
      </xdr:nvSpPr>
      <xdr:spPr>
        <a:xfrm>
          <a:off x="15231534" y="6434667"/>
          <a:ext cx="58843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13</xdr:col>
      <xdr:colOff>787958</xdr:colOff>
      <xdr:row>15</xdr:row>
      <xdr:rowOff>280656</xdr:rowOff>
    </xdr:from>
    <xdr:to>
      <xdr:col>14</xdr:col>
      <xdr:colOff>655933</xdr:colOff>
      <xdr:row>15</xdr:row>
      <xdr:rowOff>586154</xdr:rowOff>
    </xdr:to>
    <xdr:sp macro="" textlink="">
      <xdr:nvSpPr>
        <xdr:cNvPr id="178" name="CuadroTexto 177">
          <a:extLst>
            <a:ext uri="{FF2B5EF4-FFF2-40B4-BE49-F238E27FC236}">
              <a16:creationId xmlns:a16="http://schemas.microsoft.com/office/drawing/2014/main" id="{00000000-0008-0000-0300-0000B2000000}"/>
            </a:ext>
          </a:extLst>
        </xdr:cNvPr>
        <xdr:cNvSpPr txBox="1"/>
      </xdr:nvSpPr>
      <xdr:spPr>
        <a:xfrm>
          <a:off x="14562573" y="5290876"/>
          <a:ext cx="691382" cy="305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77,3%</a:t>
          </a:r>
        </a:p>
      </xdr:txBody>
    </xdr:sp>
    <xdr:clientData/>
  </xdr:twoCellAnchor>
  <xdr:twoCellAnchor>
    <xdr:from>
      <xdr:col>14</xdr:col>
      <xdr:colOff>723900</xdr:colOff>
      <xdr:row>11</xdr:row>
      <xdr:rowOff>190500</xdr:rowOff>
    </xdr:from>
    <xdr:to>
      <xdr:col>15</xdr:col>
      <xdr:colOff>482600</xdr:colOff>
      <xdr:row>11</xdr:row>
      <xdr:rowOff>469900</xdr:rowOff>
    </xdr:to>
    <xdr:sp macro="" textlink="">
      <xdr:nvSpPr>
        <xdr:cNvPr id="179" name="CuadroTexto 178">
          <a:extLst>
            <a:ext uri="{FF2B5EF4-FFF2-40B4-BE49-F238E27FC236}">
              <a16:creationId xmlns:a16="http://schemas.microsoft.com/office/drawing/2014/main" id="{00000000-0008-0000-0300-0000B3000000}"/>
            </a:ext>
          </a:extLst>
        </xdr:cNvPr>
        <xdr:cNvSpPr txBox="1"/>
      </xdr:nvSpPr>
      <xdr:spPr>
        <a:xfrm>
          <a:off x="15328900" y="3365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rPr>
            <a:t>100%</a:t>
          </a:r>
        </a:p>
      </xdr:txBody>
    </xdr:sp>
    <xdr:clientData/>
  </xdr:twoCellAnchor>
  <xdr:twoCellAnchor>
    <xdr:from>
      <xdr:col>12</xdr:col>
      <xdr:colOff>298518</xdr:colOff>
      <xdr:row>11</xdr:row>
      <xdr:rowOff>156339</xdr:rowOff>
    </xdr:from>
    <xdr:to>
      <xdr:col>13</xdr:col>
      <xdr:colOff>139561</xdr:colOff>
      <xdr:row>11</xdr:row>
      <xdr:rowOff>502416</xdr:rowOff>
    </xdr:to>
    <xdr:sp macro="" textlink="">
      <xdr:nvSpPr>
        <xdr:cNvPr id="180" name="CuadroTexto 179">
          <a:extLst>
            <a:ext uri="{FF2B5EF4-FFF2-40B4-BE49-F238E27FC236}">
              <a16:creationId xmlns:a16="http://schemas.microsoft.com/office/drawing/2014/main" id="{00000000-0008-0000-0300-0000B4000000}"/>
            </a:ext>
          </a:extLst>
        </xdr:cNvPr>
        <xdr:cNvSpPr txBox="1"/>
      </xdr:nvSpPr>
      <xdr:spPr>
        <a:xfrm>
          <a:off x="13249727" y="3240625"/>
          <a:ext cx="664449" cy="346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16,3%</a:t>
          </a:r>
        </a:p>
      </xdr:txBody>
    </xdr:sp>
    <xdr:clientData/>
  </xdr:twoCellAnchor>
  <xdr:twoCellAnchor>
    <xdr:from>
      <xdr:col>13</xdr:col>
      <xdr:colOff>121974</xdr:colOff>
      <xdr:row>11</xdr:row>
      <xdr:rowOff>148631</xdr:rowOff>
    </xdr:from>
    <xdr:to>
      <xdr:col>13</xdr:col>
      <xdr:colOff>823405</xdr:colOff>
      <xdr:row>11</xdr:row>
      <xdr:rowOff>474504</xdr:rowOff>
    </xdr:to>
    <xdr:sp macro="" textlink="">
      <xdr:nvSpPr>
        <xdr:cNvPr id="181" name="CuadroTexto 180">
          <a:extLst>
            <a:ext uri="{FF2B5EF4-FFF2-40B4-BE49-F238E27FC236}">
              <a16:creationId xmlns:a16="http://schemas.microsoft.com/office/drawing/2014/main" id="{00000000-0008-0000-0300-0000B5000000}"/>
            </a:ext>
          </a:extLst>
        </xdr:cNvPr>
        <xdr:cNvSpPr txBox="1"/>
      </xdr:nvSpPr>
      <xdr:spPr>
        <a:xfrm>
          <a:off x="13896589" y="3232917"/>
          <a:ext cx="701431" cy="325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58,3%</a:t>
          </a:r>
        </a:p>
      </xdr:txBody>
    </xdr:sp>
    <xdr:clientData/>
  </xdr:twoCellAnchor>
  <xdr:twoCellAnchor>
    <xdr:from>
      <xdr:col>14</xdr:col>
      <xdr:colOff>76200</xdr:colOff>
      <xdr:row>11</xdr:row>
      <xdr:rowOff>152399</xdr:rowOff>
    </xdr:from>
    <xdr:to>
      <xdr:col>14</xdr:col>
      <xdr:colOff>767582</xdr:colOff>
      <xdr:row>11</xdr:row>
      <xdr:rowOff>446592</xdr:rowOff>
    </xdr:to>
    <xdr:sp macro="" textlink="">
      <xdr:nvSpPr>
        <xdr:cNvPr id="182" name="CuadroTexto 181">
          <a:extLst>
            <a:ext uri="{FF2B5EF4-FFF2-40B4-BE49-F238E27FC236}">
              <a16:creationId xmlns:a16="http://schemas.microsoft.com/office/drawing/2014/main" id="{00000000-0008-0000-0300-0000B6000000}"/>
            </a:ext>
          </a:extLst>
        </xdr:cNvPr>
        <xdr:cNvSpPr txBox="1"/>
      </xdr:nvSpPr>
      <xdr:spPr>
        <a:xfrm>
          <a:off x="14674222" y="3236685"/>
          <a:ext cx="691382" cy="294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t>82,1%</a:t>
          </a:r>
        </a:p>
      </xdr:txBody>
    </xdr:sp>
    <xdr:clientData/>
  </xdr:twoCellAnchor>
  <xdr:twoCellAnchor>
    <xdr:from>
      <xdr:col>14</xdr:col>
      <xdr:colOff>396688</xdr:colOff>
      <xdr:row>11</xdr:row>
      <xdr:rowOff>55823</xdr:rowOff>
    </xdr:from>
    <xdr:to>
      <xdr:col>14</xdr:col>
      <xdr:colOff>641977</xdr:colOff>
      <xdr:row>11</xdr:row>
      <xdr:rowOff>233011</xdr:rowOff>
    </xdr:to>
    <xdr:sp macro="" textlink="">
      <xdr:nvSpPr>
        <xdr:cNvPr id="183" name="Triángulo 182">
          <a:extLst>
            <a:ext uri="{FF2B5EF4-FFF2-40B4-BE49-F238E27FC236}">
              <a16:creationId xmlns:a16="http://schemas.microsoft.com/office/drawing/2014/main" id="{00000000-0008-0000-0300-0000B7000000}"/>
            </a:ext>
          </a:extLst>
        </xdr:cNvPr>
        <xdr:cNvSpPr/>
      </xdr:nvSpPr>
      <xdr:spPr>
        <a:xfrm rot="10800000">
          <a:off x="13557237" y="3754175"/>
          <a:ext cx="245289" cy="177188"/>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343220</xdr:colOff>
      <xdr:row>9</xdr:row>
      <xdr:rowOff>515953</xdr:rowOff>
    </xdr:from>
    <xdr:to>
      <xdr:col>15</xdr:col>
      <xdr:colOff>228134</xdr:colOff>
      <xdr:row>11</xdr:row>
      <xdr:rowOff>111647</xdr:rowOff>
    </xdr:to>
    <xdr:sp macro="" textlink="">
      <xdr:nvSpPr>
        <xdr:cNvPr id="184" name="CuadroTexto 183">
          <a:extLst>
            <a:ext uri="{FF2B5EF4-FFF2-40B4-BE49-F238E27FC236}">
              <a16:creationId xmlns:a16="http://schemas.microsoft.com/office/drawing/2014/main" id="{00000000-0008-0000-0300-0000B8000000}"/>
            </a:ext>
          </a:extLst>
        </xdr:cNvPr>
        <xdr:cNvSpPr txBox="1"/>
      </xdr:nvSpPr>
      <xdr:spPr>
        <a:xfrm>
          <a:off x="13503769" y="2888480"/>
          <a:ext cx="708321" cy="279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80%</a:t>
          </a:r>
        </a:p>
      </xdr:txBody>
    </xdr:sp>
    <xdr:clientData/>
  </xdr:twoCellAnchor>
  <xdr:twoCellAnchor>
    <xdr:from>
      <xdr:col>7</xdr:col>
      <xdr:colOff>863600</xdr:colOff>
      <xdr:row>36</xdr:row>
      <xdr:rowOff>114300</xdr:rowOff>
    </xdr:from>
    <xdr:to>
      <xdr:col>7</xdr:col>
      <xdr:colOff>1231900</xdr:colOff>
      <xdr:row>43</xdr:row>
      <xdr:rowOff>139700</xdr:rowOff>
    </xdr:to>
    <xdr:sp macro="" textlink="">
      <xdr:nvSpPr>
        <xdr:cNvPr id="185" name="Rectángulo redondeado 184">
          <a:extLst>
            <a:ext uri="{FF2B5EF4-FFF2-40B4-BE49-F238E27FC236}">
              <a16:creationId xmlns:a16="http://schemas.microsoft.com/office/drawing/2014/main" id="{00000000-0008-0000-0300-0000B9000000}"/>
            </a:ext>
          </a:extLst>
        </xdr:cNvPr>
        <xdr:cNvSpPr/>
      </xdr:nvSpPr>
      <xdr:spPr>
        <a:xfrm>
          <a:off x="6794500" y="9855200"/>
          <a:ext cx="368300" cy="1358900"/>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749300</xdr:colOff>
      <xdr:row>43</xdr:row>
      <xdr:rowOff>25400</xdr:rowOff>
    </xdr:from>
    <xdr:to>
      <xdr:col>8</xdr:col>
      <xdr:colOff>25400</xdr:colOff>
      <xdr:row>45</xdr:row>
      <xdr:rowOff>88900</xdr:rowOff>
    </xdr:to>
    <xdr:sp macro="" textlink="">
      <xdr:nvSpPr>
        <xdr:cNvPr id="186" name="Elipse 185">
          <a:extLst>
            <a:ext uri="{FF2B5EF4-FFF2-40B4-BE49-F238E27FC236}">
              <a16:creationId xmlns:a16="http://schemas.microsoft.com/office/drawing/2014/main" id="{00000000-0008-0000-0300-0000BA000000}"/>
            </a:ext>
          </a:extLst>
        </xdr:cNvPr>
        <xdr:cNvSpPr/>
      </xdr:nvSpPr>
      <xdr:spPr>
        <a:xfrm>
          <a:off x="6680200" y="11099800"/>
          <a:ext cx="596900" cy="444500"/>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927100</xdr:colOff>
      <xdr:row>37</xdr:row>
      <xdr:rowOff>0</xdr:rowOff>
    </xdr:from>
    <xdr:to>
      <xdr:col>7</xdr:col>
      <xdr:colOff>1168400</xdr:colOff>
      <xdr:row>43</xdr:row>
      <xdr:rowOff>127000</xdr:rowOff>
    </xdr:to>
    <xdr:sp macro="" textlink="">
      <xdr:nvSpPr>
        <xdr:cNvPr id="187" name="Rectángulo redondeado 186">
          <a:extLst>
            <a:ext uri="{FF2B5EF4-FFF2-40B4-BE49-F238E27FC236}">
              <a16:creationId xmlns:a16="http://schemas.microsoft.com/office/drawing/2014/main" id="{00000000-0008-0000-0300-0000BB000000}"/>
            </a:ext>
          </a:extLst>
        </xdr:cNvPr>
        <xdr:cNvSpPr/>
      </xdr:nvSpPr>
      <xdr:spPr>
        <a:xfrm>
          <a:off x="6858000" y="9931400"/>
          <a:ext cx="241300" cy="1270000"/>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clientData/>
  </xdr:twoCellAnchor>
  <xdr:twoCellAnchor>
    <xdr:from>
      <xdr:col>7</xdr:col>
      <xdr:colOff>812800</xdr:colOff>
      <xdr:row>43</xdr:row>
      <xdr:rowOff>50800</xdr:rowOff>
    </xdr:from>
    <xdr:to>
      <xdr:col>7</xdr:col>
      <xdr:colOff>1270000</xdr:colOff>
      <xdr:row>45</xdr:row>
      <xdr:rowOff>0</xdr:rowOff>
    </xdr:to>
    <xdr:sp macro="" textlink="">
      <xdr:nvSpPr>
        <xdr:cNvPr id="188" name="Elipse 187">
          <a:extLst>
            <a:ext uri="{FF2B5EF4-FFF2-40B4-BE49-F238E27FC236}">
              <a16:creationId xmlns:a16="http://schemas.microsoft.com/office/drawing/2014/main" id="{00000000-0008-0000-0300-0000BC000000}"/>
            </a:ext>
          </a:extLst>
        </xdr:cNvPr>
        <xdr:cNvSpPr/>
      </xdr:nvSpPr>
      <xdr:spPr>
        <a:xfrm>
          <a:off x="6743700" y="11125200"/>
          <a:ext cx="457200" cy="33020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635000</xdr:colOff>
      <xdr:row>34</xdr:row>
      <xdr:rowOff>88900</xdr:rowOff>
    </xdr:from>
    <xdr:to>
      <xdr:col>8</xdr:col>
      <xdr:colOff>114300</xdr:colOff>
      <xdr:row>35</xdr:row>
      <xdr:rowOff>177800</xdr:rowOff>
    </xdr:to>
    <xdr:sp macro="" textlink="">
      <xdr:nvSpPr>
        <xdr:cNvPr id="189" name="CuadroTexto 188">
          <a:extLst>
            <a:ext uri="{FF2B5EF4-FFF2-40B4-BE49-F238E27FC236}">
              <a16:creationId xmlns:a16="http://schemas.microsoft.com/office/drawing/2014/main" id="{00000000-0008-0000-0300-0000BD000000}"/>
            </a:ext>
          </a:extLst>
        </xdr:cNvPr>
        <xdr:cNvSpPr txBox="1"/>
      </xdr:nvSpPr>
      <xdr:spPr>
        <a:xfrm>
          <a:off x="6565900" y="9448800"/>
          <a:ext cx="800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clientData/>
  </xdr:twoCellAnchor>
  <xdr:twoCellAnchor>
    <xdr:from>
      <xdr:col>7</xdr:col>
      <xdr:colOff>300893</xdr:colOff>
      <xdr:row>36</xdr:row>
      <xdr:rowOff>162762</xdr:rowOff>
    </xdr:from>
    <xdr:to>
      <xdr:col>9</xdr:col>
      <xdr:colOff>97693</xdr:colOff>
      <xdr:row>44</xdr:row>
      <xdr:rowOff>167613</xdr:rowOff>
    </xdr:to>
    <xdr:graphicFrame macro="">
      <xdr:nvGraphicFramePr>
        <xdr:cNvPr id="190" name="Gráfico 189">
          <a:extLst>
            <a:ext uri="{FF2B5EF4-FFF2-40B4-BE49-F238E27FC236}">
              <a16:creationId xmlns:a16="http://schemas.microsoft.com/office/drawing/2014/main" id="{00000000-0008-0000-0300-0000B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292100</xdr:colOff>
      <xdr:row>45</xdr:row>
      <xdr:rowOff>25400</xdr:rowOff>
    </xdr:from>
    <xdr:to>
      <xdr:col>14</xdr:col>
      <xdr:colOff>406400</xdr:colOff>
      <xdr:row>47</xdr:row>
      <xdr:rowOff>0</xdr:rowOff>
    </xdr:to>
    <xdr:sp macro="" textlink="'[1]CAL PA'!D20">
      <xdr:nvSpPr>
        <xdr:cNvPr id="191" name="CuadroTexto 190">
          <a:extLst>
            <a:ext uri="{FF2B5EF4-FFF2-40B4-BE49-F238E27FC236}">
              <a16:creationId xmlns:a16="http://schemas.microsoft.com/office/drawing/2014/main" id="{00000000-0008-0000-0300-0000BF000000}"/>
            </a:ext>
          </a:extLst>
        </xdr:cNvPr>
        <xdr:cNvSpPr txBox="1"/>
      </xdr:nvSpPr>
      <xdr:spPr>
        <a:xfrm>
          <a:off x="14071600" y="11480800"/>
          <a:ext cx="939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i="0" u="none" strike="noStrike">
              <a:solidFill>
                <a:srgbClr val="000000"/>
              </a:solidFill>
              <a:latin typeface="Calibri"/>
              <a:ea typeface="+mn-ea"/>
              <a:cs typeface="Calibri"/>
            </a:rPr>
            <a:t>98.3%</a:t>
          </a:r>
          <a:endParaRPr lang="es-MX" sz="1600" b="1" i="0" u="none" strike="noStrike">
            <a:solidFill>
              <a:srgbClr val="000000"/>
            </a:solidFill>
            <a:latin typeface="Calibri"/>
            <a:ea typeface="+mn-ea"/>
            <a:cs typeface="Calibri"/>
          </a:endParaRPr>
        </a:p>
      </xdr:txBody>
    </xdr:sp>
    <xdr:clientData/>
  </xdr:twoCellAnchor>
  <xdr:twoCellAnchor>
    <xdr:from>
      <xdr:col>13</xdr:col>
      <xdr:colOff>254000</xdr:colOff>
      <xdr:row>34</xdr:row>
      <xdr:rowOff>63500</xdr:rowOff>
    </xdr:from>
    <xdr:to>
      <xdr:col>14</xdr:col>
      <xdr:colOff>228600</xdr:colOff>
      <xdr:row>36</xdr:row>
      <xdr:rowOff>12700</xdr:rowOff>
    </xdr:to>
    <xdr:sp macro="" textlink="">
      <xdr:nvSpPr>
        <xdr:cNvPr id="192" name="CuadroTexto 191">
          <a:extLst>
            <a:ext uri="{FF2B5EF4-FFF2-40B4-BE49-F238E27FC236}">
              <a16:creationId xmlns:a16="http://schemas.microsoft.com/office/drawing/2014/main" id="{00000000-0008-0000-0300-0000C0000000}"/>
            </a:ext>
          </a:extLst>
        </xdr:cNvPr>
        <xdr:cNvSpPr txBox="1"/>
      </xdr:nvSpPr>
      <xdr:spPr>
        <a:xfrm>
          <a:off x="14033500" y="9423400"/>
          <a:ext cx="8001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clientData/>
  </xdr:twoCellAnchor>
  <xdr:twoCellAnchor>
    <xdr:from>
      <xdr:col>7</xdr:col>
      <xdr:colOff>622300</xdr:colOff>
      <xdr:row>45</xdr:row>
      <xdr:rowOff>177800</xdr:rowOff>
    </xdr:from>
    <xdr:to>
      <xdr:col>8</xdr:col>
      <xdr:colOff>0</xdr:colOff>
      <xdr:row>48</xdr:row>
      <xdr:rowOff>12700</xdr:rowOff>
    </xdr:to>
    <xdr:sp macro="" textlink="'[1]CAL PA'!D13">
      <xdr:nvSpPr>
        <xdr:cNvPr id="193" name="CuadroTexto 192">
          <a:extLst>
            <a:ext uri="{FF2B5EF4-FFF2-40B4-BE49-F238E27FC236}">
              <a16:creationId xmlns:a16="http://schemas.microsoft.com/office/drawing/2014/main" id="{00000000-0008-0000-0300-0000C1000000}"/>
            </a:ext>
          </a:extLst>
        </xdr:cNvPr>
        <xdr:cNvSpPr txBox="1"/>
      </xdr:nvSpPr>
      <xdr:spPr>
        <a:xfrm>
          <a:off x="6553200" y="11620500"/>
          <a:ext cx="6985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a:solidFill>
                <a:srgbClr val="000000"/>
              </a:solidFill>
              <a:latin typeface="Calibri"/>
              <a:cs typeface="Calibri"/>
            </a:rPr>
            <a:t>95.7%</a:t>
          </a:r>
          <a:endParaRPr lang="es-MX" sz="1600" b="1"/>
        </a:p>
      </xdr:txBody>
    </xdr:sp>
    <xdr:clientData/>
  </xdr:twoCellAnchor>
  <xdr:twoCellAnchor>
    <xdr:from>
      <xdr:col>13</xdr:col>
      <xdr:colOff>558800</xdr:colOff>
      <xdr:row>36</xdr:row>
      <xdr:rowOff>114158</xdr:rowOff>
    </xdr:from>
    <xdr:to>
      <xdr:col>13</xdr:col>
      <xdr:colOff>784832</xdr:colOff>
      <xdr:row>44</xdr:row>
      <xdr:rowOff>25400</xdr:rowOff>
    </xdr:to>
    <xdr:sp macro="" textlink="">
      <xdr:nvSpPr>
        <xdr:cNvPr id="194" name="Rectángulo redondeado 193">
          <a:extLst>
            <a:ext uri="{FF2B5EF4-FFF2-40B4-BE49-F238E27FC236}">
              <a16:creationId xmlns:a16="http://schemas.microsoft.com/office/drawing/2014/main" id="{00000000-0008-0000-0300-0000C2000000}"/>
            </a:ext>
          </a:extLst>
        </xdr:cNvPr>
        <xdr:cNvSpPr/>
      </xdr:nvSpPr>
      <xdr:spPr>
        <a:xfrm>
          <a:off x="14338300" y="9855058"/>
          <a:ext cx="226032" cy="1435242"/>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clientData/>
  </xdr:twoCellAnchor>
  <xdr:twoCellAnchor>
    <xdr:from>
      <xdr:col>13</xdr:col>
      <xdr:colOff>495300</xdr:colOff>
      <xdr:row>43</xdr:row>
      <xdr:rowOff>38100</xdr:rowOff>
    </xdr:from>
    <xdr:to>
      <xdr:col>14</xdr:col>
      <xdr:colOff>63500</xdr:colOff>
      <xdr:row>44</xdr:row>
      <xdr:rowOff>127000</xdr:rowOff>
    </xdr:to>
    <xdr:sp macro="" textlink="">
      <xdr:nvSpPr>
        <xdr:cNvPr id="195" name="Elipse 194">
          <a:extLst>
            <a:ext uri="{FF2B5EF4-FFF2-40B4-BE49-F238E27FC236}">
              <a16:creationId xmlns:a16="http://schemas.microsoft.com/office/drawing/2014/main" id="{00000000-0008-0000-0300-0000C3000000}"/>
            </a:ext>
          </a:extLst>
        </xdr:cNvPr>
        <xdr:cNvSpPr/>
      </xdr:nvSpPr>
      <xdr:spPr>
        <a:xfrm>
          <a:off x="14274800" y="11112500"/>
          <a:ext cx="393700" cy="27940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649269</xdr:colOff>
      <xdr:row>35</xdr:row>
      <xdr:rowOff>176087</xdr:rowOff>
    </xdr:from>
    <xdr:to>
      <xdr:col>14</xdr:col>
      <xdr:colOff>255569</xdr:colOff>
      <xdr:row>44</xdr:row>
      <xdr:rowOff>57079</xdr:rowOff>
    </xdr:to>
    <xdr:graphicFrame macro="">
      <xdr:nvGraphicFramePr>
        <xdr:cNvPr id="196" name="Gráfico 195">
          <a:extLst>
            <a:ext uri="{FF2B5EF4-FFF2-40B4-BE49-F238E27FC236}">
              <a16:creationId xmlns:a16="http://schemas.microsoft.com/office/drawing/2014/main" id="{00000000-0008-0000-0300-0000C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88901</xdr:colOff>
      <xdr:row>34</xdr:row>
      <xdr:rowOff>38100</xdr:rowOff>
    </xdr:from>
    <xdr:to>
      <xdr:col>15</xdr:col>
      <xdr:colOff>713485</xdr:colOff>
      <xdr:row>49</xdr:row>
      <xdr:rowOff>266700</xdr:rowOff>
    </xdr:to>
    <xdr:sp macro="" textlink="">
      <xdr:nvSpPr>
        <xdr:cNvPr id="197" name="Rectángulo redondeado 196">
          <a:extLst>
            <a:ext uri="{FF2B5EF4-FFF2-40B4-BE49-F238E27FC236}">
              <a16:creationId xmlns:a16="http://schemas.microsoft.com/office/drawing/2014/main" id="{00000000-0008-0000-0300-0000C5000000}"/>
            </a:ext>
          </a:extLst>
        </xdr:cNvPr>
        <xdr:cNvSpPr/>
      </xdr:nvSpPr>
      <xdr:spPr>
        <a:xfrm>
          <a:off x="8775701" y="9398000"/>
          <a:ext cx="7368284" cy="3086100"/>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261827</xdr:colOff>
      <xdr:row>18</xdr:row>
      <xdr:rowOff>27911</xdr:rowOff>
    </xdr:from>
    <xdr:to>
      <xdr:col>14</xdr:col>
      <xdr:colOff>474505</xdr:colOff>
      <xdr:row>20</xdr:row>
      <xdr:rowOff>97692</xdr:rowOff>
    </xdr:to>
    <xdr:sp macro="" textlink="">
      <xdr:nvSpPr>
        <xdr:cNvPr id="198" name="Triángulo 197">
          <a:extLst>
            <a:ext uri="{FF2B5EF4-FFF2-40B4-BE49-F238E27FC236}">
              <a16:creationId xmlns:a16="http://schemas.microsoft.com/office/drawing/2014/main" id="{00000000-0008-0000-0300-0000C6000000}"/>
            </a:ext>
          </a:extLst>
        </xdr:cNvPr>
        <xdr:cNvSpPr/>
      </xdr:nvSpPr>
      <xdr:spPr>
        <a:xfrm rot="10800000">
          <a:off x="14859849" y="5945274"/>
          <a:ext cx="212678" cy="181429"/>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825500</xdr:colOff>
      <xdr:row>81</xdr:row>
      <xdr:rowOff>12703</xdr:rowOff>
    </xdr:from>
    <xdr:to>
      <xdr:col>11</xdr:col>
      <xdr:colOff>203200</xdr:colOff>
      <xdr:row>90</xdr:row>
      <xdr:rowOff>238206</xdr:rowOff>
    </xdr:to>
    <xdr:grpSp>
      <xdr:nvGrpSpPr>
        <xdr:cNvPr id="200" name="Grupo 199">
          <a:extLst>
            <a:ext uri="{FF2B5EF4-FFF2-40B4-BE49-F238E27FC236}">
              <a16:creationId xmlns:a16="http://schemas.microsoft.com/office/drawing/2014/main" id="{00000000-0008-0000-0300-0000C8000000}"/>
            </a:ext>
          </a:extLst>
        </xdr:cNvPr>
        <xdr:cNvGrpSpPr/>
      </xdr:nvGrpSpPr>
      <xdr:grpSpPr>
        <a:xfrm>
          <a:off x="6019800" y="20942303"/>
          <a:ext cx="3606800" cy="2854403"/>
          <a:chOff x="6538705" y="20185161"/>
          <a:chExt cx="4799758" cy="2579946"/>
        </a:xfrm>
      </xdr:grpSpPr>
      <xdr:sp macro="" textlink="">
        <xdr:nvSpPr>
          <xdr:cNvPr id="201" name="CuadroTexto 200">
            <a:extLst>
              <a:ext uri="{FF2B5EF4-FFF2-40B4-BE49-F238E27FC236}">
                <a16:creationId xmlns:a16="http://schemas.microsoft.com/office/drawing/2014/main" id="{00000000-0008-0000-0300-0000C9000000}"/>
              </a:ext>
            </a:extLst>
          </xdr:cNvPr>
          <xdr:cNvSpPr txBox="1"/>
        </xdr:nvSpPr>
        <xdr:spPr>
          <a:xfrm>
            <a:off x="6538705" y="21963186"/>
            <a:ext cx="3051419" cy="312363"/>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400" b="1">
                <a:solidFill>
                  <a:srgbClr val="002060"/>
                </a:solidFill>
                <a:latin typeface="Century Gothic" panose="020B0502020202020204" pitchFamily="34" charset="0"/>
                <a:ea typeface="+mn-ea"/>
                <a:cs typeface="+mn-cs"/>
              </a:rPr>
              <a:t>PLANEACIÓN</a:t>
            </a:r>
          </a:p>
        </xdr:txBody>
      </xdr:sp>
      <xdr:sp macro="" textlink="">
        <xdr:nvSpPr>
          <xdr:cNvPr id="202" name="CuadroTexto 201">
            <a:extLst>
              <a:ext uri="{FF2B5EF4-FFF2-40B4-BE49-F238E27FC236}">
                <a16:creationId xmlns:a16="http://schemas.microsoft.com/office/drawing/2014/main" id="{00000000-0008-0000-0300-0000CA000000}"/>
              </a:ext>
            </a:extLst>
          </xdr:cNvPr>
          <xdr:cNvSpPr txBox="1"/>
        </xdr:nvSpPr>
        <xdr:spPr>
          <a:xfrm>
            <a:off x="7217310" y="22414644"/>
            <a:ext cx="1714215"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
        <xdr:nvSpPr>
          <xdr:cNvPr id="204" name="Elipse 203">
            <a:extLst>
              <a:ext uri="{FF2B5EF4-FFF2-40B4-BE49-F238E27FC236}">
                <a16:creationId xmlns:a16="http://schemas.microsoft.com/office/drawing/2014/main" id="{00000000-0008-0000-0300-0000CC000000}"/>
              </a:ext>
            </a:extLst>
          </xdr:cNvPr>
          <xdr:cNvSpPr/>
        </xdr:nvSpPr>
        <xdr:spPr>
          <a:xfrm>
            <a:off x="10528443" y="21541055"/>
            <a:ext cx="469900" cy="374782"/>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5" name="Rectángulo redondeado 204">
            <a:extLst>
              <a:ext uri="{FF2B5EF4-FFF2-40B4-BE49-F238E27FC236}">
                <a16:creationId xmlns:a16="http://schemas.microsoft.com/office/drawing/2014/main" id="{00000000-0008-0000-0300-0000CD000000}"/>
              </a:ext>
            </a:extLst>
          </xdr:cNvPr>
          <xdr:cNvSpPr/>
        </xdr:nvSpPr>
        <xdr:spPr>
          <a:xfrm>
            <a:off x="10630044" y="20571453"/>
            <a:ext cx="274139" cy="1114701"/>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6" name="CuadroTexto 205">
            <a:extLst>
              <a:ext uri="{FF2B5EF4-FFF2-40B4-BE49-F238E27FC236}">
                <a16:creationId xmlns:a16="http://schemas.microsoft.com/office/drawing/2014/main" id="{00000000-0008-0000-0300-0000CE000000}"/>
              </a:ext>
            </a:extLst>
          </xdr:cNvPr>
          <xdr:cNvSpPr txBox="1"/>
        </xdr:nvSpPr>
        <xdr:spPr>
          <a:xfrm>
            <a:off x="10394146" y="20185161"/>
            <a:ext cx="80010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sp macro="" textlink="[1]CAL2!D94">
        <xdr:nvSpPr>
          <xdr:cNvPr id="207" name="CuadroTexto 206">
            <a:extLst>
              <a:ext uri="{FF2B5EF4-FFF2-40B4-BE49-F238E27FC236}">
                <a16:creationId xmlns:a16="http://schemas.microsoft.com/office/drawing/2014/main" id="{00000000-0008-0000-0300-0000CF000000}"/>
              </a:ext>
            </a:extLst>
          </xdr:cNvPr>
          <xdr:cNvSpPr txBox="1"/>
        </xdr:nvSpPr>
        <xdr:spPr>
          <a:xfrm>
            <a:off x="10357064" y="22080020"/>
            <a:ext cx="981399"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i="0" u="none" strike="noStrike">
                <a:solidFill>
                  <a:srgbClr val="000000"/>
                </a:solidFill>
                <a:latin typeface="Calibri"/>
                <a:ea typeface="+mn-ea"/>
                <a:cs typeface="Calibri"/>
              </a:rPr>
              <a:t>93,2%</a:t>
            </a:r>
          </a:p>
        </xdr:txBody>
      </xdr:sp>
      <xdr:sp macro="" textlink="">
        <xdr:nvSpPr>
          <xdr:cNvPr id="208" name="Rectángulo redondeado 207">
            <a:extLst>
              <a:ext uri="{FF2B5EF4-FFF2-40B4-BE49-F238E27FC236}">
                <a16:creationId xmlns:a16="http://schemas.microsoft.com/office/drawing/2014/main" id="{00000000-0008-0000-0300-0000D0000000}"/>
              </a:ext>
            </a:extLst>
          </xdr:cNvPr>
          <xdr:cNvSpPr/>
        </xdr:nvSpPr>
        <xdr:spPr>
          <a:xfrm>
            <a:off x="10706243" y="20648712"/>
            <a:ext cx="172495" cy="1049065"/>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09" name="Elipse 208">
            <a:extLst>
              <a:ext uri="{FF2B5EF4-FFF2-40B4-BE49-F238E27FC236}">
                <a16:creationId xmlns:a16="http://schemas.microsoft.com/office/drawing/2014/main" id="{00000000-0008-0000-0300-0000D1000000}"/>
              </a:ext>
            </a:extLst>
          </xdr:cNvPr>
          <xdr:cNvSpPr/>
        </xdr:nvSpPr>
        <xdr:spPr>
          <a:xfrm>
            <a:off x="10622052" y="21577586"/>
            <a:ext cx="355600" cy="261563"/>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aphicFrame macro="">
        <xdr:nvGraphicFramePr>
          <xdr:cNvPr id="210" name="Gráfico 209">
            <a:extLst>
              <a:ext uri="{FF2B5EF4-FFF2-40B4-BE49-F238E27FC236}">
                <a16:creationId xmlns:a16="http://schemas.microsoft.com/office/drawing/2014/main" id="{00000000-0008-0000-0300-0000D2000000}"/>
              </a:ext>
            </a:extLst>
          </xdr:cNvPr>
          <xdr:cNvGraphicFramePr>
            <a:graphicFrameLocks/>
          </xdr:cNvGraphicFramePr>
        </xdr:nvGraphicFramePr>
        <xdr:xfrm>
          <a:off x="10185509" y="20579711"/>
          <a:ext cx="921830" cy="1338945"/>
        </xdr:xfrm>
        <a:graphic>
          <a:graphicData uri="http://schemas.openxmlformats.org/drawingml/2006/chart">
            <c:chart xmlns:c="http://schemas.openxmlformats.org/drawingml/2006/chart" xmlns:r="http://schemas.openxmlformats.org/officeDocument/2006/relationships" r:id="rId15"/>
          </a:graphicData>
        </a:graphic>
      </xdr:graphicFrame>
      <xdr:sp macro="" textlink="">
        <xdr:nvSpPr>
          <xdr:cNvPr id="211" name="Rectángulo redondeado 210">
            <a:extLst>
              <a:ext uri="{FF2B5EF4-FFF2-40B4-BE49-F238E27FC236}">
                <a16:creationId xmlns:a16="http://schemas.microsoft.com/office/drawing/2014/main" id="{00000000-0008-0000-0300-0000D3000000}"/>
              </a:ext>
            </a:extLst>
          </xdr:cNvPr>
          <xdr:cNvSpPr/>
        </xdr:nvSpPr>
        <xdr:spPr>
          <a:xfrm>
            <a:off x="8842625" y="22401944"/>
            <a:ext cx="67310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2</a:t>
            </a:r>
          </a:p>
        </xdr:txBody>
      </xdr:sp>
    </xdr:grpSp>
    <xdr:clientData/>
  </xdr:twoCellAnchor>
  <xdr:twoCellAnchor>
    <xdr:from>
      <xdr:col>3</xdr:col>
      <xdr:colOff>529291</xdr:colOff>
      <xdr:row>69</xdr:row>
      <xdr:rowOff>1555</xdr:rowOff>
    </xdr:from>
    <xdr:to>
      <xdr:col>8</xdr:col>
      <xdr:colOff>0</xdr:colOff>
      <xdr:row>80</xdr:row>
      <xdr:rowOff>30528</xdr:rowOff>
    </xdr:to>
    <xdr:grpSp>
      <xdr:nvGrpSpPr>
        <xdr:cNvPr id="212" name="Grupo 211">
          <a:extLst>
            <a:ext uri="{FF2B5EF4-FFF2-40B4-BE49-F238E27FC236}">
              <a16:creationId xmlns:a16="http://schemas.microsoft.com/office/drawing/2014/main" id="{00000000-0008-0000-0300-0000D4000000}"/>
            </a:ext>
          </a:extLst>
        </xdr:cNvPr>
        <xdr:cNvGrpSpPr/>
      </xdr:nvGrpSpPr>
      <xdr:grpSpPr>
        <a:xfrm>
          <a:off x="2116791" y="17425955"/>
          <a:ext cx="4233209" cy="3242073"/>
          <a:chOff x="2002448" y="16249717"/>
          <a:chExt cx="4789123" cy="2951273"/>
        </a:xfrm>
      </xdr:grpSpPr>
      <xdr:sp macro="" textlink="">
        <xdr:nvSpPr>
          <xdr:cNvPr id="213" name="CuadroTexto 212">
            <a:extLst>
              <a:ext uri="{FF2B5EF4-FFF2-40B4-BE49-F238E27FC236}">
                <a16:creationId xmlns:a16="http://schemas.microsoft.com/office/drawing/2014/main" id="{00000000-0008-0000-0300-0000D5000000}"/>
              </a:ext>
            </a:extLst>
          </xdr:cNvPr>
          <xdr:cNvSpPr txBox="1"/>
        </xdr:nvSpPr>
        <xdr:spPr>
          <a:xfrm>
            <a:off x="5843557" y="16249717"/>
            <a:ext cx="793536"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grpSp>
        <xdr:nvGrpSpPr>
          <xdr:cNvPr id="214" name="Grupo 213">
            <a:extLst>
              <a:ext uri="{FF2B5EF4-FFF2-40B4-BE49-F238E27FC236}">
                <a16:creationId xmlns:a16="http://schemas.microsoft.com/office/drawing/2014/main" id="{00000000-0008-0000-0300-0000D6000000}"/>
              </a:ext>
            </a:extLst>
          </xdr:cNvPr>
          <xdr:cNvGrpSpPr/>
        </xdr:nvGrpSpPr>
        <xdr:grpSpPr>
          <a:xfrm>
            <a:off x="2002448" y="16579137"/>
            <a:ext cx="4789123" cy="2621853"/>
            <a:chOff x="1973907" y="16693294"/>
            <a:chExt cx="4789123" cy="2621853"/>
          </a:xfrm>
        </xdr:grpSpPr>
        <xdr:grpSp>
          <xdr:nvGrpSpPr>
            <xdr:cNvPr id="215" name="Grupo 214">
              <a:extLst>
                <a:ext uri="{FF2B5EF4-FFF2-40B4-BE49-F238E27FC236}">
                  <a16:creationId xmlns:a16="http://schemas.microsoft.com/office/drawing/2014/main" id="{00000000-0008-0000-0300-0000D7000000}"/>
                </a:ext>
              </a:extLst>
            </xdr:cNvPr>
            <xdr:cNvGrpSpPr/>
          </xdr:nvGrpSpPr>
          <xdr:grpSpPr>
            <a:xfrm>
              <a:off x="1973907" y="18219824"/>
              <a:ext cx="3065887" cy="1095323"/>
              <a:chOff x="2459075" y="18333981"/>
              <a:chExt cx="3065887" cy="1095323"/>
            </a:xfrm>
          </xdr:grpSpPr>
          <xdr:sp macro="" textlink="">
            <xdr:nvSpPr>
              <xdr:cNvPr id="223" name="CuadroTexto 222">
                <a:extLst>
                  <a:ext uri="{FF2B5EF4-FFF2-40B4-BE49-F238E27FC236}">
                    <a16:creationId xmlns:a16="http://schemas.microsoft.com/office/drawing/2014/main" id="{00000000-0008-0000-0300-0000DF000000}"/>
                  </a:ext>
                </a:extLst>
              </xdr:cNvPr>
              <xdr:cNvSpPr txBox="1"/>
            </xdr:nvSpPr>
            <xdr:spPr>
              <a:xfrm>
                <a:off x="2459075" y="18333981"/>
                <a:ext cx="3065887" cy="516244"/>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GESTIÓN </a:t>
                </a:r>
                <a:r>
                  <a:rPr lang="es-MX" sz="1400" b="1" baseline="0">
                    <a:solidFill>
                      <a:srgbClr val="002060"/>
                    </a:solidFill>
                    <a:latin typeface="Century Gothic" panose="020B0502020202020204" pitchFamily="34" charset="0"/>
                  </a:rPr>
                  <a:t>DEL </a:t>
                </a:r>
                <a:r>
                  <a:rPr lang="es-MX" sz="1400" b="1">
                    <a:solidFill>
                      <a:srgbClr val="002060"/>
                    </a:solidFill>
                    <a:latin typeface="Century Gothic" panose="020B0502020202020204" pitchFamily="34" charset="0"/>
                  </a:rPr>
                  <a:t>CONOCIMIENTO</a:t>
                </a:r>
                <a:r>
                  <a:rPr lang="es-MX" sz="1400" b="1" baseline="0">
                    <a:solidFill>
                      <a:srgbClr val="002060"/>
                    </a:solidFill>
                    <a:latin typeface="Century Gothic" panose="020B0502020202020204" pitchFamily="34" charset="0"/>
                  </a:rPr>
                  <a:t> Y LA INNOVACIÓN</a:t>
                </a:r>
                <a:endParaRPr lang="es-MX" sz="1400" b="1">
                  <a:solidFill>
                    <a:srgbClr val="002060"/>
                  </a:solidFill>
                  <a:latin typeface="Century Gothic" panose="020B0502020202020204" pitchFamily="34" charset="0"/>
                </a:endParaRPr>
              </a:p>
            </xdr:txBody>
          </xdr:sp>
          <xdr:sp macro="" textlink="">
            <xdr:nvSpPr>
              <xdr:cNvPr id="224" name="CuadroTexto 223">
                <a:extLst>
                  <a:ext uri="{FF2B5EF4-FFF2-40B4-BE49-F238E27FC236}">
                    <a16:creationId xmlns:a16="http://schemas.microsoft.com/office/drawing/2014/main" id="{00000000-0008-0000-0300-0000E0000000}"/>
                  </a:ext>
                </a:extLst>
              </xdr:cNvPr>
              <xdr:cNvSpPr txBox="1"/>
            </xdr:nvSpPr>
            <xdr:spPr>
              <a:xfrm>
                <a:off x="3280532" y="19009697"/>
                <a:ext cx="1703908" cy="41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1]GCon2!J23">
            <xdr:nvSpPr>
              <xdr:cNvPr id="225" name="Rectángulo redondeado 224">
                <a:extLst>
                  <a:ext uri="{FF2B5EF4-FFF2-40B4-BE49-F238E27FC236}">
                    <a16:creationId xmlns:a16="http://schemas.microsoft.com/office/drawing/2014/main" id="{00000000-0008-0000-0300-0000E1000000}"/>
                  </a:ext>
                </a:extLst>
              </xdr:cNvPr>
              <xdr:cNvSpPr/>
            </xdr:nvSpPr>
            <xdr:spPr>
              <a:xfrm>
                <a:off x="4834863" y="18937222"/>
                <a:ext cx="626533" cy="3250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3D04580F-281E-0C45-A6C6-066FFCD4534D}" type="TxLink">
                  <a:rPr lang="en-US" sz="1600" b="1" i="0" u="none" strike="noStrike">
                    <a:solidFill>
                      <a:srgbClr val="000000"/>
                    </a:solidFill>
                    <a:latin typeface="Calibri"/>
                    <a:cs typeface="Calibri"/>
                  </a:rPr>
                  <a:pPr algn="ctr"/>
                  <a:t> 6 </a:t>
                </a:fld>
                <a:endParaRPr lang="es-MX" sz="1600" b="1"/>
              </a:p>
            </xdr:txBody>
          </xdr:sp>
        </xdr:grpSp>
        <xdr:grpSp>
          <xdr:nvGrpSpPr>
            <xdr:cNvPr id="216" name="Grupo 215">
              <a:extLst>
                <a:ext uri="{FF2B5EF4-FFF2-40B4-BE49-F238E27FC236}">
                  <a16:creationId xmlns:a16="http://schemas.microsoft.com/office/drawing/2014/main" id="{00000000-0008-0000-0300-0000D8000000}"/>
                </a:ext>
              </a:extLst>
            </xdr:cNvPr>
            <xdr:cNvGrpSpPr/>
          </xdr:nvGrpSpPr>
          <xdr:grpSpPr>
            <a:xfrm>
              <a:off x="5910566" y="16732719"/>
              <a:ext cx="852464" cy="1720958"/>
              <a:chOff x="9389200" y="15145810"/>
              <a:chExt cx="863600" cy="1783762"/>
            </a:xfrm>
          </xdr:grpSpPr>
          <xdr:sp macro="" textlink="">
            <xdr:nvSpPr>
              <xdr:cNvPr id="218" name="Elipse 217">
                <a:extLst>
                  <a:ext uri="{FF2B5EF4-FFF2-40B4-BE49-F238E27FC236}">
                    <a16:creationId xmlns:a16="http://schemas.microsoft.com/office/drawing/2014/main" id="{00000000-0008-0000-0300-0000DA000000}"/>
                  </a:ext>
                </a:extLst>
              </xdr:cNvPr>
              <xdr:cNvSpPr/>
            </xdr:nvSpPr>
            <xdr:spPr>
              <a:xfrm>
                <a:off x="9470588" y="16170975"/>
                <a:ext cx="469900" cy="336979"/>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9" name="Rectángulo redondeado 218">
                <a:extLst>
                  <a:ext uri="{FF2B5EF4-FFF2-40B4-BE49-F238E27FC236}">
                    <a16:creationId xmlns:a16="http://schemas.microsoft.com/office/drawing/2014/main" id="{00000000-0008-0000-0300-0000DB000000}"/>
                  </a:ext>
                </a:extLst>
              </xdr:cNvPr>
              <xdr:cNvSpPr/>
            </xdr:nvSpPr>
            <xdr:spPr>
              <a:xfrm>
                <a:off x="9572428" y="15145810"/>
                <a:ext cx="289938" cy="1252314"/>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0" name="Rectángulo redondeado 219">
                <a:extLst>
                  <a:ext uri="{FF2B5EF4-FFF2-40B4-BE49-F238E27FC236}">
                    <a16:creationId xmlns:a16="http://schemas.microsoft.com/office/drawing/2014/main" id="{00000000-0008-0000-0300-0000DC000000}"/>
                  </a:ext>
                </a:extLst>
              </xdr:cNvPr>
              <xdr:cNvSpPr/>
            </xdr:nvSpPr>
            <xdr:spPr>
              <a:xfrm>
                <a:off x="9610790" y="15241706"/>
                <a:ext cx="169964" cy="1156692"/>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21" name="Elipse 220">
                <a:extLst>
                  <a:ext uri="{FF2B5EF4-FFF2-40B4-BE49-F238E27FC236}">
                    <a16:creationId xmlns:a16="http://schemas.microsoft.com/office/drawing/2014/main" id="{00000000-0008-0000-0300-0000DD000000}"/>
                  </a:ext>
                </a:extLst>
              </xdr:cNvPr>
              <xdr:cNvSpPr/>
            </xdr:nvSpPr>
            <xdr:spPr>
              <a:xfrm>
                <a:off x="9508578" y="16169767"/>
                <a:ext cx="355600" cy="272345"/>
              </a:xfrm>
              <a:prstGeom prst="ellipse">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1]CAL2!$D$66">
            <xdr:nvSpPr>
              <xdr:cNvPr id="222" name="CuadroTexto 221">
                <a:extLst>
                  <a:ext uri="{FF2B5EF4-FFF2-40B4-BE49-F238E27FC236}">
                    <a16:creationId xmlns:a16="http://schemas.microsoft.com/office/drawing/2014/main" id="{00000000-0008-0000-0300-0000DE000000}"/>
                  </a:ext>
                </a:extLst>
              </xdr:cNvPr>
              <xdr:cNvSpPr txBox="1"/>
            </xdr:nvSpPr>
            <xdr:spPr>
              <a:xfrm>
                <a:off x="9389200" y="16581028"/>
                <a:ext cx="863600" cy="34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i="0" u="none" strike="noStrike">
                    <a:solidFill>
                      <a:srgbClr val="000000"/>
                    </a:solidFill>
                    <a:latin typeface="Calibri"/>
                    <a:ea typeface="+mn-ea"/>
                    <a:cs typeface="Calibri"/>
                  </a:rPr>
                  <a:t>91,1%</a:t>
                </a:r>
                <a:endParaRPr lang="en-US" sz="2400" b="1" i="0" u="none" strike="noStrike">
                  <a:solidFill>
                    <a:srgbClr val="000000"/>
                  </a:solidFill>
                  <a:latin typeface="Calibri"/>
                  <a:ea typeface="+mn-ea"/>
                  <a:cs typeface="Calibri"/>
                </a:endParaRPr>
              </a:p>
            </xdr:txBody>
          </xdr:sp>
        </xdr:grpSp>
        <xdr:graphicFrame macro="">
          <xdr:nvGraphicFramePr>
            <xdr:cNvPr id="217" name="Gráfico 216">
              <a:extLst>
                <a:ext uri="{FF2B5EF4-FFF2-40B4-BE49-F238E27FC236}">
                  <a16:creationId xmlns:a16="http://schemas.microsoft.com/office/drawing/2014/main" id="{00000000-0008-0000-0300-0000D9000000}"/>
                </a:ext>
              </a:extLst>
            </xdr:cNvPr>
            <xdr:cNvGraphicFramePr>
              <a:graphicFrameLocks/>
            </xdr:cNvGraphicFramePr>
          </xdr:nvGraphicFramePr>
          <xdr:xfrm>
            <a:off x="5532009" y="16693294"/>
            <a:ext cx="948758" cy="1460215"/>
          </xdr:xfrm>
          <a:graphic>
            <a:graphicData uri="http://schemas.openxmlformats.org/drawingml/2006/chart">
              <c:chart xmlns:c="http://schemas.openxmlformats.org/drawingml/2006/chart" xmlns:r="http://schemas.openxmlformats.org/officeDocument/2006/relationships" r:id="rId16"/>
            </a:graphicData>
          </a:graphic>
        </xdr:graphicFrame>
      </xdr:grpSp>
    </xdr:grpSp>
    <xdr:clientData/>
  </xdr:twoCellAnchor>
  <xdr:twoCellAnchor>
    <xdr:from>
      <xdr:col>9</xdr:col>
      <xdr:colOff>819572</xdr:colOff>
      <xdr:row>56</xdr:row>
      <xdr:rowOff>185280</xdr:rowOff>
    </xdr:from>
    <xdr:to>
      <xdr:col>14</xdr:col>
      <xdr:colOff>371011</xdr:colOff>
      <xdr:row>67</xdr:row>
      <xdr:rowOff>218610</xdr:rowOff>
    </xdr:to>
    <xdr:grpSp>
      <xdr:nvGrpSpPr>
        <xdr:cNvPr id="226" name="Grupo 225">
          <a:extLst>
            <a:ext uri="{FF2B5EF4-FFF2-40B4-BE49-F238E27FC236}">
              <a16:creationId xmlns:a16="http://schemas.microsoft.com/office/drawing/2014/main" id="{00000000-0008-0000-0300-0000E2000000}"/>
            </a:ext>
          </a:extLst>
        </xdr:cNvPr>
        <xdr:cNvGrpSpPr/>
      </xdr:nvGrpSpPr>
      <xdr:grpSpPr>
        <a:xfrm>
          <a:off x="7169572" y="14193380"/>
          <a:ext cx="5495039" cy="2865430"/>
          <a:chOff x="7931281" y="13950336"/>
          <a:chExt cx="4382353" cy="2402414"/>
        </a:xfrm>
      </xdr:grpSpPr>
      <xdr:grpSp>
        <xdr:nvGrpSpPr>
          <xdr:cNvPr id="227" name="Grupo 226">
            <a:extLst>
              <a:ext uri="{FF2B5EF4-FFF2-40B4-BE49-F238E27FC236}">
                <a16:creationId xmlns:a16="http://schemas.microsoft.com/office/drawing/2014/main" id="{00000000-0008-0000-0300-0000E3000000}"/>
              </a:ext>
            </a:extLst>
          </xdr:cNvPr>
          <xdr:cNvGrpSpPr/>
        </xdr:nvGrpSpPr>
        <xdr:grpSpPr>
          <a:xfrm>
            <a:off x="7931281" y="13950336"/>
            <a:ext cx="4382353" cy="2402414"/>
            <a:chOff x="8629781" y="13963036"/>
            <a:chExt cx="4382353" cy="2402414"/>
          </a:xfrm>
        </xdr:grpSpPr>
        <xdr:grpSp>
          <xdr:nvGrpSpPr>
            <xdr:cNvPr id="229" name="Grupo 228">
              <a:extLst>
                <a:ext uri="{FF2B5EF4-FFF2-40B4-BE49-F238E27FC236}">
                  <a16:creationId xmlns:a16="http://schemas.microsoft.com/office/drawing/2014/main" id="{00000000-0008-0000-0300-0000E5000000}"/>
                </a:ext>
              </a:extLst>
            </xdr:cNvPr>
            <xdr:cNvGrpSpPr/>
          </xdr:nvGrpSpPr>
          <xdr:grpSpPr>
            <a:xfrm>
              <a:off x="8629781" y="15493998"/>
              <a:ext cx="2800219" cy="871452"/>
              <a:chOff x="6661281" y="15278098"/>
              <a:chExt cx="2800219" cy="871452"/>
            </a:xfrm>
          </xdr:grpSpPr>
          <xdr:grpSp>
            <xdr:nvGrpSpPr>
              <xdr:cNvPr id="239" name="Grupo 238">
                <a:extLst>
                  <a:ext uri="{FF2B5EF4-FFF2-40B4-BE49-F238E27FC236}">
                    <a16:creationId xmlns:a16="http://schemas.microsoft.com/office/drawing/2014/main" id="{00000000-0008-0000-0300-0000EF000000}"/>
                  </a:ext>
                </a:extLst>
              </xdr:cNvPr>
              <xdr:cNvGrpSpPr/>
            </xdr:nvGrpSpPr>
            <xdr:grpSpPr>
              <a:xfrm>
                <a:off x="6661281" y="15278098"/>
                <a:ext cx="2800219" cy="871452"/>
                <a:chOff x="6686681" y="15354298"/>
                <a:chExt cx="2800219" cy="871452"/>
              </a:xfrm>
            </xdr:grpSpPr>
            <xdr:sp macro="" textlink="">
              <xdr:nvSpPr>
                <xdr:cNvPr id="241" name="CuadroTexto 240">
                  <a:extLst>
                    <a:ext uri="{FF2B5EF4-FFF2-40B4-BE49-F238E27FC236}">
                      <a16:creationId xmlns:a16="http://schemas.microsoft.com/office/drawing/2014/main" id="{00000000-0008-0000-0300-0000F1000000}"/>
                    </a:ext>
                  </a:extLst>
                </xdr:cNvPr>
                <xdr:cNvSpPr txBox="1"/>
              </xdr:nvSpPr>
              <xdr:spPr>
                <a:xfrm>
                  <a:off x="6686681" y="15354298"/>
                  <a:ext cx="2800219" cy="482601"/>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SUBDIRECCIÓN DE VIGILANCiA</a:t>
                  </a:r>
                  <a:r>
                    <a:rPr lang="es-MX" sz="1400" b="1" baseline="0">
                      <a:solidFill>
                        <a:srgbClr val="002060"/>
                      </a:solidFill>
                      <a:latin typeface="Century Gothic" panose="020B0502020202020204" pitchFamily="34" charset="0"/>
                    </a:rPr>
                    <a:t> Y CONTROL</a:t>
                  </a:r>
                  <a:endParaRPr lang="es-MX" sz="1400" b="1">
                    <a:solidFill>
                      <a:srgbClr val="002060"/>
                    </a:solidFill>
                    <a:latin typeface="Century Gothic" panose="020B0502020202020204" pitchFamily="34" charset="0"/>
                  </a:endParaRPr>
                </a:p>
              </xdr:txBody>
            </xdr:sp>
            <xdr:sp macro="" textlink="">
              <xdr:nvSpPr>
                <xdr:cNvPr id="242" name="CuadroTexto 241">
                  <a:extLst>
                    <a:ext uri="{FF2B5EF4-FFF2-40B4-BE49-F238E27FC236}">
                      <a16:creationId xmlns:a16="http://schemas.microsoft.com/office/drawing/2014/main" id="{00000000-0008-0000-0300-0000F2000000}"/>
                    </a:ext>
                  </a:extLst>
                </xdr:cNvPr>
                <xdr:cNvSpPr txBox="1"/>
              </xdr:nvSpPr>
              <xdr:spPr>
                <a:xfrm>
                  <a:off x="7127204" y="15908250"/>
                  <a:ext cx="17018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grpSp>
          <xdr:sp macro="" textlink="[1]VIC_0!J21">
            <xdr:nvSpPr>
              <xdr:cNvPr id="240" name="Rectángulo redondeado 239">
                <a:extLst>
                  <a:ext uri="{FF2B5EF4-FFF2-40B4-BE49-F238E27FC236}">
                    <a16:creationId xmlns:a16="http://schemas.microsoft.com/office/drawing/2014/main" id="{00000000-0008-0000-0300-0000F0000000}"/>
                  </a:ext>
                </a:extLst>
              </xdr:cNvPr>
              <xdr:cNvSpPr/>
            </xdr:nvSpPr>
            <xdr:spPr>
              <a:xfrm>
                <a:off x="8630311" y="15812470"/>
                <a:ext cx="622300" cy="330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95F3508-9628-D84A-8757-6C93ACB68B38}" type="TxLink">
                  <a:rPr lang="en-US" sz="1400" b="1" i="0" u="none" strike="noStrike">
                    <a:solidFill>
                      <a:srgbClr val="000000"/>
                    </a:solidFill>
                    <a:latin typeface="Century Gothic"/>
                  </a:rPr>
                  <a:pPr algn="ctr"/>
                  <a:t>12</a:t>
                </a:fld>
                <a:endParaRPr lang="es-MX" sz="1400" b="1"/>
              </a:p>
            </xdr:txBody>
          </xdr:sp>
        </xdr:grpSp>
        <xdr:grpSp>
          <xdr:nvGrpSpPr>
            <xdr:cNvPr id="230" name="Grupo 229">
              <a:extLst>
                <a:ext uri="{FF2B5EF4-FFF2-40B4-BE49-F238E27FC236}">
                  <a16:creationId xmlns:a16="http://schemas.microsoft.com/office/drawing/2014/main" id="{00000000-0008-0000-0300-0000E6000000}"/>
                </a:ext>
              </a:extLst>
            </xdr:cNvPr>
            <xdr:cNvGrpSpPr/>
          </xdr:nvGrpSpPr>
          <xdr:grpSpPr>
            <a:xfrm>
              <a:off x="12149885" y="13963036"/>
              <a:ext cx="862249" cy="2052369"/>
              <a:chOff x="11757479" y="14008459"/>
              <a:chExt cx="863600" cy="2093945"/>
            </a:xfrm>
          </xdr:grpSpPr>
          <xdr:grpSp>
            <xdr:nvGrpSpPr>
              <xdr:cNvPr id="231" name="Grupo 230">
                <a:extLst>
                  <a:ext uri="{FF2B5EF4-FFF2-40B4-BE49-F238E27FC236}">
                    <a16:creationId xmlns:a16="http://schemas.microsoft.com/office/drawing/2014/main" id="{00000000-0008-0000-0300-0000E7000000}"/>
                  </a:ext>
                </a:extLst>
              </xdr:cNvPr>
              <xdr:cNvGrpSpPr/>
            </xdr:nvGrpSpPr>
            <xdr:grpSpPr>
              <a:xfrm>
                <a:off x="11792688" y="14008459"/>
                <a:ext cx="800100" cy="1685411"/>
                <a:chOff x="10141689" y="13923792"/>
                <a:chExt cx="800100" cy="1685411"/>
              </a:xfrm>
            </xdr:grpSpPr>
            <xdr:sp macro="" textlink="">
              <xdr:nvSpPr>
                <xdr:cNvPr id="236" name="Rectángulo redondeado 235">
                  <a:extLst>
                    <a:ext uri="{FF2B5EF4-FFF2-40B4-BE49-F238E27FC236}">
                      <a16:creationId xmlns:a16="http://schemas.microsoft.com/office/drawing/2014/main" id="{00000000-0008-0000-0300-0000EC000000}"/>
                    </a:ext>
                  </a:extLst>
                </xdr:cNvPr>
                <xdr:cNvSpPr/>
              </xdr:nvSpPr>
              <xdr:spPr>
                <a:xfrm>
                  <a:off x="10394725" y="14234167"/>
                  <a:ext cx="294331" cy="1158373"/>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7" name="Elipse 236">
                  <a:extLst>
                    <a:ext uri="{FF2B5EF4-FFF2-40B4-BE49-F238E27FC236}">
                      <a16:creationId xmlns:a16="http://schemas.microsoft.com/office/drawing/2014/main" id="{00000000-0008-0000-0300-0000ED000000}"/>
                    </a:ext>
                  </a:extLst>
                </xdr:cNvPr>
                <xdr:cNvSpPr/>
              </xdr:nvSpPr>
              <xdr:spPr>
                <a:xfrm>
                  <a:off x="10318527" y="15233518"/>
                  <a:ext cx="469900" cy="375685"/>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8" name="CuadroTexto 237">
                  <a:extLst>
                    <a:ext uri="{FF2B5EF4-FFF2-40B4-BE49-F238E27FC236}">
                      <a16:creationId xmlns:a16="http://schemas.microsoft.com/office/drawing/2014/main" id="{00000000-0008-0000-0300-0000EE000000}"/>
                    </a:ext>
                  </a:extLst>
                </xdr:cNvPr>
                <xdr:cNvSpPr txBox="1"/>
              </xdr:nvSpPr>
              <xdr:spPr>
                <a:xfrm>
                  <a:off x="10141689" y="13923792"/>
                  <a:ext cx="800100" cy="28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grpSp>
          <xdr:sp macro="" textlink="">
            <xdr:nvSpPr>
              <xdr:cNvPr id="232" name="Rectángulo redondeado 231">
                <a:extLst>
                  <a:ext uri="{FF2B5EF4-FFF2-40B4-BE49-F238E27FC236}">
                    <a16:creationId xmlns:a16="http://schemas.microsoft.com/office/drawing/2014/main" id="{00000000-0008-0000-0300-0000E8000000}"/>
                  </a:ext>
                </a:extLst>
              </xdr:cNvPr>
              <xdr:cNvSpPr/>
            </xdr:nvSpPr>
            <xdr:spPr>
              <a:xfrm>
                <a:off x="12108296" y="14390640"/>
                <a:ext cx="170668" cy="106008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grpSp>
            <xdr:nvGrpSpPr>
              <xdr:cNvPr id="233" name="Grupo 232">
                <a:extLst>
                  <a:ext uri="{FF2B5EF4-FFF2-40B4-BE49-F238E27FC236}">
                    <a16:creationId xmlns:a16="http://schemas.microsoft.com/office/drawing/2014/main" id="{00000000-0008-0000-0300-0000E9000000}"/>
                  </a:ext>
                </a:extLst>
              </xdr:cNvPr>
              <xdr:cNvGrpSpPr/>
            </xdr:nvGrpSpPr>
            <xdr:grpSpPr>
              <a:xfrm>
                <a:off x="11757479" y="15355353"/>
                <a:ext cx="863600" cy="747051"/>
                <a:chOff x="10106479" y="15284797"/>
                <a:chExt cx="863600" cy="747051"/>
              </a:xfrm>
            </xdr:grpSpPr>
            <xdr:sp macro="" textlink="">
              <xdr:nvSpPr>
                <xdr:cNvPr id="234" name="Elipse 233">
                  <a:extLst>
                    <a:ext uri="{FF2B5EF4-FFF2-40B4-BE49-F238E27FC236}">
                      <a16:creationId xmlns:a16="http://schemas.microsoft.com/office/drawing/2014/main" id="{00000000-0008-0000-0300-0000EA000000}"/>
                    </a:ext>
                  </a:extLst>
                </xdr:cNvPr>
                <xdr:cNvSpPr/>
              </xdr:nvSpPr>
              <xdr:spPr>
                <a:xfrm>
                  <a:off x="10381544" y="15284797"/>
                  <a:ext cx="355600" cy="26246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1]CAL PA'!D40">
              <xdr:nvSpPr>
                <xdr:cNvPr id="235" name="CuadroTexto 234">
                  <a:extLst>
                    <a:ext uri="{FF2B5EF4-FFF2-40B4-BE49-F238E27FC236}">
                      <a16:creationId xmlns:a16="http://schemas.microsoft.com/office/drawing/2014/main" id="{00000000-0008-0000-0300-0000EB000000}"/>
                    </a:ext>
                  </a:extLst>
                </xdr:cNvPr>
                <xdr:cNvSpPr txBox="1"/>
              </xdr:nvSpPr>
              <xdr:spPr>
                <a:xfrm>
                  <a:off x="10106479" y="15683303"/>
                  <a:ext cx="863600" cy="34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600" b="1" i="0" u="none" strike="noStrike">
                      <a:solidFill>
                        <a:srgbClr val="000000"/>
                      </a:solidFill>
                      <a:latin typeface="Calibri"/>
                      <a:ea typeface="+mn-ea"/>
                      <a:cs typeface="Calibri"/>
                    </a:rPr>
                    <a:t>97.8%</a:t>
                  </a:r>
                  <a:endParaRPr lang="es-MX" sz="2400" b="1" i="0" u="none" strike="noStrike">
                    <a:solidFill>
                      <a:srgbClr val="000000"/>
                    </a:solidFill>
                    <a:latin typeface="Calibri"/>
                    <a:ea typeface="+mn-ea"/>
                    <a:cs typeface="Calibri"/>
                  </a:endParaRPr>
                </a:p>
              </xdr:txBody>
            </xdr:sp>
          </xdr:grpSp>
        </xdr:grpSp>
      </xdr:grpSp>
      <xdr:graphicFrame macro="">
        <xdr:nvGraphicFramePr>
          <xdr:cNvPr id="228" name="Gráfico 227">
            <a:extLst>
              <a:ext uri="{FF2B5EF4-FFF2-40B4-BE49-F238E27FC236}">
                <a16:creationId xmlns:a16="http://schemas.microsoft.com/office/drawing/2014/main" id="{00000000-0008-0000-0300-0000E4000000}"/>
              </a:ext>
            </a:extLst>
          </xdr:cNvPr>
          <xdr:cNvGraphicFramePr>
            <a:graphicFrameLocks/>
          </xdr:cNvGraphicFramePr>
        </xdr:nvGraphicFramePr>
        <xdr:xfrm>
          <a:off x="11198433" y="14162123"/>
          <a:ext cx="1023055" cy="1345013"/>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9</xdr:col>
      <xdr:colOff>1157178</xdr:colOff>
      <xdr:row>68</xdr:row>
      <xdr:rowOff>261220</xdr:rowOff>
    </xdr:from>
    <xdr:to>
      <xdr:col>14</xdr:col>
      <xdr:colOff>583506</xdr:colOff>
      <xdr:row>79</xdr:row>
      <xdr:rowOff>8984</xdr:rowOff>
    </xdr:to>
    <xdr:grpSp>
      <xdr:nvGrpSpPr>
        <xdr:cNvPr id="243" name="Grupo 242">
          <a:extLst>
            <a:ext uri="{FF2B5EF4-FFF2-40B4-BE49-F238E27FC236}">
              <a16:creationId xmlns:a16="http://schemas.microsoft.com/office/drawing/2014/main" id="{00000000-0008-0000-0300-0000F3000000}"/>
            </a:ext>
          </a:extLst>
        </xdr:cNvPr>
        <xdr:cNvGrpSpPr/>
      </xdr:nvGrpSpPr>
      <xdr:grpSpPr>
        <a:xfrm>
          <a:off x="7507178" y="17393520"/>
          <a:ext cx="5369928" cy="2960864"/>
          <a:chOff x="9831637" y="16806358"/>
          <a:chExt cx="4675832" cy="2684265"/>
        </a:xfrm>
      </xdr:grpSpPr>
      <xdr:grpSp>
        <xdr:nvGrpSpPr>
          <xdr:cNvPr id="244" name="Grupo 243">
            <a:extLst>
              <a:ext uri="{FF2B5EF4-FFF2-40B4-BE49-F238E27FC236}">
                <a16:creationId xmlns:a16="http://schemas.microsoft.com/office/drawing/2014/main" id="{00000000-0008-0000-0300-0000F4000000}"/>
              </a:ext>
            </a:extLst>
          </xdr:cNvPr>
          <xdr:cNvGrpSpPr/>
        </xdr:nvGrpSpPr>
        <xdr:grpSpPr>
          <a:xfrm>
            <a:off x="13321558" y="16806358"/>
            <a:ext cx="1185911" cy="2318115"/>
            <a:chOff x="14100386" y="12124212"/>
            <a:chExt cx="1189003" cy="2400355"/>
          </a:xfrm>
        </xdr:grpSpPr>
        <xdr:sp macro="" textlink="">
          <xdr:nvSpPr>
            <xdr:cNvPr id="250" name="Rectángulo redondeado 249">
              <a:extLst>
                <a:ext uri="{FF2B5EF4-FFF2-40B4-BE49-F238E27FC236}">
                  <a16:creationId xmlns:a16="http://schemas.microsoft.com/office/drawing/2014/main" id="{00000000-0008-0000-0300-0000FA000000}"/>
                </a:ext>
              </a:extLst>
            </xdr:cNvPr>
            <xdr:cNvSpPr/>
          </xdr:nvSpPr>
          <xdr:spPr>
            <a:xfrm>
              <a:off x="14616289" y="12529256"/>
              <a:ext cx="289938" cy="1262192"/>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1" name="Elipse 250">
              <a:extLst>
                <a:ext uri="{FF2B5EF4-FFF2-40B4-BE49-F238E27FC236}">
                  <a16:creationId xmlns:a16="http://schemas.microsoft.com/office/drawing/2014/main" id="{00000000-0008-0000-0300-0000FB000000}"/>
                </a:ext>
              </a:extLst>
            </xdr:cNvPr>
            <xdr:cNvSpPr/>
          </xdr:nvSpPr>
          <xdr:spPr>
            <a:xfrm>
              <a:off x="14533033" y="13704711"/>
              <a:ext cx="476956" cy="375686"/>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2" name="Rectángulo redondeado 251">
              <a:extLst>
                <a:ext uri="{FF2B5EF4-FFF2-40B4-BE49-F238E27FC236}">
                  <a16:creationId xmlns:a16="http://schemas.microsoft.com/office/drawing/2014/main" id="{00000000-0008-0000-0300-0000FC000000}"/>
                </a:ext>
              </a:extLst>
            </xdr:cNvPr>
            <xdr:cNvSpPr/>
          </xdr:nvSpPr>
          <xdr:spPr>
            <a:xfrm>
              <a:off x="14678855" y="12612819"/>
              <a:ext cx="169964" cy="116515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53" name="Elipse 252">
              <a:extLst>
                <a:ext uri="{FF2B5EF4-FFF2-40B4-BE49-F238E27FC236}">
                  <a16:creationId xmlns:a16="http://schemas.microsoft.com/office/drawing/2014/main" id="{00000000-0008-0000-0300-0000FD000000}"/>
                </a:ext>
              </a:extLst>
            </xdr:cNvPr>
            <xdr:cNvSpPr/>
          </xdr:nvSpPr>
          <xdr:spPr>
            <a:xfrm>
              <a:off x="14590889" y="13755511"/>
              <a:ext cx="355600" cy="262467"/>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4" name="CuadroTexto 253">
              <a:extLst>
                <a:ext uri="{FF2B5EF4-FFF2-40B4-BE49-F238E27FC236}">
                  <a16:creationId xmlns:a16="http://schemas.microsoft.com/office/drawing/2014/main" id="{00000000-0008-0000-0300-0000FE000000}"/>
                </a:ext>
              </a:extLst>
            </xdr:cNvPr>
            <xdr:cNvSpPr txBox="1"/>
          </xdr:nvSpPr>
          <xdr:spPr>
            <a:xfrm>
              <a:off x="14325081" y="12124212"/>
              <a:ext cx="807156" cy="28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sp macro="" textlink="'[1]CAL PA'!Y132">
          <xdr:nvSpPr>
            <xdr:cNvPr id="255" name="CuadroTexto 254">
              <a:extLst>
                <a:ext uri="{FF2B5EF4-FFF2-40B4-BE49-F238E27FC236}">
                  <a16:creationId xmlns:a16="http://schemas.microsoft.com/office/drawing/2014/main" id="{00000000-0008-0000-0300-0000FF000000}"/>
                </a:ext>
              </a:extLst>
            </xdr:cNvPr>
            <xdr:cNvSpPr txBox="1"/>
          </xdr:nvSpPr>
          <xdr:spPr>
            <a:xfrm>
              <a:off x="14418733" y="14176022"/>
              <a:ext cx="870656" cy="34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CFDDD565-E911-144E-A905-6FAE9D0E28F7}" type="TxLink">
                <a:rPr lang="en-US" sz="1600" b="1" i="0" u="none" strike="noStrike">
                  <a:solidFill>
                    <a:srgbClr val="000000"/>
                  </a:solidFill>
                  <a:latin typeface="Calibri"/>
                  <a:ea typeface="+mn-ea"/>
                  <a:cs typeface="Calibri"/>
                </a:rPr>
                <a:pPr marL="0" indent="0"/>
                <a:t>100.0%</a:t>
              </a:fld>
              <a:endParaRPr lang="es-MX" sz="3600" b="1" i="0" u="none" strike="noStrike">
                <a:solidFill>
                  <a:srgbClr val="000000"/>
                </a:solidFill>
                <a:latin typeface="Calibri"/>
                <a:ea typeface="+mn-ea"/>
                <a:cs typeface="Calibri"/>
              </a:endParaRPr>
            </a:p>
          </xdr:txBody>
        </xdr:sp>
        <xdr:graphicFrame macro="">
          <xdr:nvGraphicFramePr>
            <xdr:cNvPr id="256" name="Gráfico 255">
              <a:extLst>
                <a:ext uri="{FF2B5EF4-FFF2-40B4-BE49-F238E27FC236}">
                  <a16:creationId xmlns:a16="http://schemas.microsoft.com/office/drawing/2014/main" id="{00000000-0008-0000-0300-000000010000}"/>
                </a:ext>
              </a:extLst>
            </xdr:cNvPr>
            <xdr:cNvGraphicFramePr>
              <a:graphicFrameLocks/>
            </xdr:cNvGraphicFramePr>
          </xdr:nvGraphicFramePr>
          <xdr:xfrm>
            <a:off x="14100386" y="12461881"/>
            <a:ext cx="963854" cy="1501422"/>
          </xdr:xfrm>
          <a:graphic>
            <a:graphicData uri="http://schemas.openxmlformats.org/drawingml/2006/chart">
              <c:chart xmlns:c="http://schemas.openxmlformats.org/drawingml/2006/chart" xmlns:r="http://schemas.openxmlformats.org/officeDocument/2006/relationships" r:id="rId18"/>
            </a:graphicData>
          </a:graphic>
        </xdr:graphicFrame>
      </xdr:grpSp>
      <xdr:grpSp>
        <xdr:nvGrpSpPr>
          <xdr:cNvPr id="245" name="Grupo 244">
            <a:extLst>
              <a:ext uri="{FF2B5EF4-FFF2-40B4-BE49-F238E27FC236}">
                <a16:creationId xmlns:a16="http://schemas.microsoft.com/office/drawing/2014/main" id="{00000000-0008-0000-0300-0000F5000000}"/>
              </a:ext>
            </a:extLst>
          </xdr:cNvPr>
          <xdr:cNvGrpSpPr/>
        </xdr:nvGrpSpPr>
        <xdr:grpSpPr>
          <a:xfrm>
            <a:off x="9831637" y="18539693"/>
            <a:ext cx="2854234" cy="950930"/>
            <a:chOff x="11772311" y="18696659"/>
            <a:chExt cx="2854234" cy="950930"/>
          </a:xfrm>
        </xdr:grpSpPr>
        <xdr:sp macro="" textlink="'[1]GyP y Gint_0'!AE129">
          <xdr:nvSpPr>
            <xdr:cNvPr id="246" name="Rectángulo redondeado 245">
              <a:extLst>
                <a:ext uri="{FF2B5EF4-FFF2-40B4-BE49-F238E27FC236}">
                  <a16:creationId xmlns:a16="http://schemas.microsoft.com/office/drawing/2014/main" id="{00000000-0008-0000-0300-0000F6000000}"/>
                </a:ext>
              </a:extLst>
            </xdr:cNvPr>
            <xdr:cNvSpPr/>
          </xdr:nvSpPr>
          <xdr:spPr>
            <a:xfrm>
              <a:off x="13710649" y="19207161"/>
              <a:ext cx="626074" cy="33070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FA0B127-C7D9-4C49-922D-D38AD3DA3A76}" type="TxLink">
                <a:rPr lang="en-US" sz="1400" b="1" i="0" u="none" strike="noStrike">
                  <a:solidFill>
                    <a:srgbClr val="000000"/>
                  </a:solidFill>
                  <a:latin typeface="Century Gothic"/>
                </a:rPr>
                <a:pPr algn="ctr"/>
                <a:t>2</a:t>
              </a:fld>
              <a:endParaRPr lang="es-MX" sz="1800" b="1"/>
            </a:p>
          </xdr:txBody>
        </xdr:sp>
        <xdr:grpSp>
          <xdr:nvGrpSpPr>
            <xdr:cNvPr id="247" name="Grupo 246">
              <a:extLst>
                <a:ext uri="{FF2B5EF4-FFF2-40B4-BE49-F238E27FC236}">
                  <a16:creationId xmlns:a16="http://schemas.microsoft.com/office/drawing/2014/main" id="{00000000-0008-0000-0300-0000F7000000}"/>
                </a:ext>
              </a:extLst>
            </xdr:cNvPr>
            <xdr:cNvGrpSpPr/>
          </xdr:nvGrpSpPr>
          <xdr:grpSpPr>
            <a:xfrm>
              <a:off x="11772311" y="18696659"/>
              <a:ext cx="2854234" cy="950930"/>
              <a:chOff x="11495424" y="13945726"/>
              <a:chExt cx="2544759" cy="858445"/>
            </a:xfrm>
          </xdr:grpSpPr>
          <xdr:sp macro="" textlink="">
            <xdr:nvSpPr>
              <xdr:cNvPr id="248" name="CuadroTexto 247">
                <a:extLst>
                  <a:ext uri="{FF2B5EF4-FFF2-40B4-BE49-F238E27FC236}">
                    <a16:creationId xmlns:a16="http://schemas.microsoft.com/office/drawing/2014/main" id="{00000000-0008-0000-0300-0000F8000000}"/>
                  </a:ext>
                </a:extLst>
              </xdr:cNvPr>
              <xdr:cNvSpPr txBox="1"/>
            </xdr:nvSpPr>
            <xdr:spPr>
              <a:xfrm>
                <a:off x="11495424" y="13945726"/>
                <a:ext cx="2544759" cy="34572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solidFill>
                      <a:srgbClr val="002060"/>
                    </a:solidFill>
                    <a:latin typeface="Century Gothic" panose="020B0502020202020204" pitchFamily="34" charset="0"/>
                  </a:rPr>
                  <a:t>GESTIÓN INTERNACIONAL</a:t>
                </a:r>
              </a:p>
            </xdr:txBody>
          </xdr:sp>
          <xdr:sp macro="" textlink="">
            <xdr:nvSpPr>
              <xdr:cNvPr id="249" name="CuadroTexto 248">
                <a:extLst>
                  <a:ext uri="{FF2B5EF4-FFF2-40B4-BE49-F238E27FC236}">
                    <a16:creationId xmlns:a16="http://schemas.microsoft.com/office/drawing/2014/main" id="{00000000-0008-0000-0300-0000F9000000}"/>
                  </a:ext>
                </a:extLst>
              </xdr:cNvPr>
              <xdr:cNvSpPr txBox="1"/>
            </xdr:nvSpPr>
            <xdr:spPr>
              <a:xfrm>
                <a:off x="11665397" y="14481027"/>
                <a:ext cx="1710267" cy="323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grpSp>
      </xdr:grpSp>
    </xdr:grpSp>
    <xdr:clientData/>
  </xdr:twoCellAnchor>
  <xdr:twoCellAnchor>
    <xdr:from>
      <xdr:col>2</xdr:col>
      <xdr:colOff>185349</xdr:colOff>
      <xdr:row>26</xdr:row>
      <xdr:rowOff>1253</xdr:rowOff>
    </xdr:from>
    <xdr:to>
      <xdr:col>15</xdr:col>
      <xdr:colOff>556517</xdr:colOff>
      <xdr:row>32</xdr:row>
      <xdr:rowOff>93331</xdr:rowOff>
    </xdr:to>
    <xdr:sp macro="" textlink="">
      <xdr:nvSpPr>
        <xdr:cNvPr id="257" name="Rectángulo redondeado 256">
          <a:extLst>
            <a:ext uri="{FF2B5EF4-FFF2-40B4-BE49-F238E27FC236}">
              <a16:creationId xmlns:a16="http://schemas.microsoft.com/office/drawing/2014/main" id="{00000000-0008-0000-0300-000001010000}"/>
            </a:ext>
          </a:extLst>
        </xdr:cNvPr>
        <xdr:cNvSpPr/>
      </xdr:nvSpPr>
      <xdr:spPr>
        <a:xfrm>
          <a:off x="1175949" y="7570453"/>
          <a:ext cx="14811068" cy="1235078"/>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489164</xdr:colOff>
      <xdr:row>26</xdr:row>
      <xdr:rowOff>185791</xdr:rowOff>
    </xdr:from>
    <xdr:to>
      <xdr:col>11</xdr:col>
      <xdr:colOff>1356903</xdr:colOff>
      <xdr:row>33</xdr:row>
      <xdr:rowOff>115870</xdr:rowOff>
    </xdr:to>
    <xdr:grpSp>
      <xdr:nvGrpSpPr>
        <xdr:cNvPr id="258" name="Grupo 257">
          <a:extLst>
            <a:ext uri="{FF2B5EF4-FFF2-40B4-BE49-F238E27FC236}">
              <a16:creationId xmlns:a16="http://schemas.microsoft.com/office/drawing/2014/main" id="{00000000-0008-0000-0300-000002010000}"/>
            </a:ext>
          </a:extLst>
        </xdr:cNvPr>
        <xdr:cNvGrpSpPr/>
      </xdr:nvGrpSpPr>
      <xdr:grpSpPr>
        <a:xfrm>
          <a:off x="3524464" y="7742291"/>
          <a:ext cx="7255839" cy="1263579"/>
          <a:chOff x="7029664" y="7653391"/>
          <a:chExt cx="8729039" cy="1263579"/>
        </a:xfrm>
      </xdr:grpSpPr>
      <xdr:sp macro="" textlink="">
        <xdr:nvSpPr>
          <xdr:cNvPr id="259" name="Rectángulo 258">
            <a:extLst>
              <a:ext uri="{FF2B5EF4-FFF2-40B4-BE49-F238E27FC236}">
                <a16:creationId xmlns:a16="http://schemas.microsoft.com/office/drawing/2014/main" id="{00000000-0008-0000-0300-000003010000}"/>
              </a:ext>
            </a:extLst>
          </xdr:cNvPr>
          <xdr:cNvSpPr/>
        </xdr:nvSpPr>
        <xdr:spPr>
          <a:xfrm>
            <a:off x="7029664" y="7653391"/>
            <a:ext cx="8729039" cy="1020709"/>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0" name="CuadroTexto 259">
            <a:extLst>
              <a:ext uri="{FF2B5EF4-FFF2-40B4-BE49-F238E27FC236}">
                <a16:creationId xmlns:a16="http://schemas.microsoft.com/office/drawing/2014/main" id="{00000000-0008-0000-0300-000004010000}"/>
              </a:ext>
            </a:extLst>
          </xdr:cNvPr>
          <xdr:cNvSpPr txBox="1"/>
        </xdr:nvSpPr>
        <xdr:spPr>
          <a:xfrm>
            <a:off x="14012012" y="7836664"/>
            <a:ext cx="1403926" cy="837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MX" sz="1100" b="0">
                <a:solidFill>
                  <a:schemeClr val="dk1"/>
                </a:solidFill>
                <a:latin typeface="Century Gothic" panose="020B0502020202020204" pitchFamily="34" charset="0"/>
                <a:ea typeface="+mn-ea"/>
                <a:cs typeface="+mn-cs"/>
              </a:rPr>
              <a:t>Rangos de</a:t>
            </a:r>
            <a:r>
              <a:rPr lang="es-MX" sz="1100" b="0" baseline="0">
                <a:solidFill>
                  <a:schemeClr val="dk1"/>
                </a:solidFill>
                <a:latin typeface="Century Gothic" panose="020B0502020202020204" pitchFamily="34" charset="0"/>
                <a:ea typeface="+mn-ea"/>
                <a:cs typeface="+mn-cs"/>
              </a:rPr>
              <a:t> aceptación alcanzados </a:t>
            </a:r>
            <a:endParaRPr lang="es-MX" sz="1100" b="0">
              <a:solidFill>
                <a:schemeClr val="dk1"/>
              </a:solidFill>
              <a:latin typeface="Century Gothic" panose="020B0502020202020204" pitchFamily="34" charset="0"/>
              <a:ea typeface="+mn-ea"/>
              <a:cs typeface="+mn-cs"/>
            </a:endParaRPr>
          </a:p>
        </xdr:txBody>
      </xdr:sp>
      <xdr:grpSp>
        <xdr:nvGrpSpPr>
          <xdr:cNvPr id="261" name="Grupo 260">
            <a:extLst>
              <a:ext uri="{FF2B5EF4-FFF2-40B4-BE49-F238E27FC236}">
                <a16:creationId xmlns:a16="http://schemas.microsoft.com/office/drawing/2014/main" id="{00000000-0008-0000-0300-000005010000}"/>
              </a:ext>
            </a:extLst>
          </xdr:cNvPr>
          <xdr:cNvGrpSpPr/>
        </xdr:nvGrpSpPr>
        <xdr:grpSpPr>
          <a:xfrm>
            <a:off x="7856844" y="7756484"/>
            <a:ext cx="6408392" cy="1160486"/>
            <a:chOff x="7806044" y="7807284"/>
            <a:chExt cx="6408392" cy="1160486"/>
          </a:xfrm>
        </xdr:grpSpPr>
        <xdr:grpSp>
          <xdr:nvGrpSpPr>
            <xdr:cNvPr id="262" name="Grupo 261">
              <a:extLst>
                <a:ext uri="{FF2B5EF4-FFF2-40B4-BE49-F238E27FC236}">
                  <a16:creationId xmlns:a16="http://schemas.microsoft.com/office/drawing/2014/main" id="{00000000-0008-0000-0300-000006010000}"/>
                </a:ext>
              </a:extLst>
            </xdr:cNvPr>
            <xdr:cNvGrpSpPr/>
          </xdr:nvGrpSpPr>
          <xdr:grpSpPr>
            <a:xfrm>
              <a:off x="7806044" y="7807284"/>
              <a:ext cx="2006020" cy="879912"/>
              <a:chOff x="14119068" y="12501713"/>
              <a:chExt cx="3246114" cy="1687033"/>
            </a:xfrm>
          </xdr:grpSpPr>
          <xdr:sp macro="" textlink="">
            <xdr:nvSpPr>
              <xdr:cNvPr id="276" name="CuadroTexto 275">
                <a:extLst>
                  <a:ext uri="{FF2B5EF4-FFF2-40B4-BE49-F238E27FC236}">
                    <a16:creationId xmlns:a16="http://schemas.microsoft.com/office/drawing/2014/main" id="{00000000-0008-0000-0300-000014010000}"/>
                  </a:ext>
                </a:extLst>
              </xdr:cNvPr>
              <xdr:cNvSpPr txBox="1"/>
            </xdr:nvSpPr>
            <xdr:spPr>
              <a:xfrm>
                <a:off x="15428594" y="12538242"/>
                <a:ext cx="1936588" cy="165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 Avance alcanzado sobre  programado</a:t>
                </a:r>
              </a:p>
            </xdr:txBody>
          </xdr:sp>
          <xdr:sp macro="" textlink="">
            <xdr:nvSpPr>
              <xdr:cNvPr id="277" name="Rectángulo redondeado 276">
                <a:extLst>
                  <a:ext uri="{FF2B5EF4-FFF2-40B4-BE49-F238E27FC236}">
                    <a16:creationId xmlns:a16="http://schemas.microsoft.com/office/drawing/2014/main" id="{00000000-0008-0000-0300-000015010000}"/>
                  </a:ext>
                </a:extLst>
              </xdr:cNvPr>
              <xdr:cNvSpPr/>
            </xdr:nvSpPr>
            <xdr:spPr>
              <a:xfrm>
                <a:off x="14616289" y="12529256"/>
                <a:ext cx="289938" cy="1262192"/>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8" name="Elipse 277">
                <a:extLst>
                  <a:ext uri="{FF2B5EF4-FFF2-40B4-BE49-F238E27FC236}">
                    <a16:creationId xmlns:a16="http://schemas.microsoft.com/office/drawing/2014/main" id="{00000000-0008-0000-0300-000016010000}"/>
                  </a:ext>
                </a:extLst>
              </xdr:cNvPr>
              <xdr:cNvSpPr/>
            </xdr:nvSpPr>
            <xdr:spPr>
              <a:xfrm>
                <a:off x="14533033" y="13704711"/>
                <a:ext cx="476956" cy="375686"/>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9" name="Rectángulo redondeado 278">
                <a:extLst>
                  <a:ext uri="{FF2B5EF4-FFF2-40B4-BE49-F238E27FC236}">
                    <a16:creationId xmlns:a16="http://schemas.microsoft.com/office/drawing/2014/main" id="{00000000-0008-0000-0300-000017010000}"/>
                  </a:ext>
                </a:extLst>
              </xdr:cNvPr>
              <xdr:cNvSpPr/>
            </xdr:nvSpPr>
            <xdr:spPr>
              <a:xfrm>
                <a:off x="14705189" y="12599811"/>
                <a:ext cx="169964" cy="116515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280" name="Elipse 279">
                <a:extLst>
                  <a:ext uri="{FF2B5EF4-FFF2-40B4-BE49-F238E27FC236}">
                    <a16:creationId xmlns:a16="http://schemas.microsoft.com/office/drawing/2014/main" id="{00000000-0008-0000-0300-000018010000}"/>
                  </a:ext>
                </a:extLst>
              </xdr:cNvPr>
              <xdr:cNvSpPr/>
            </xdr:nvSpPr>
            <xdr:spPr>
              <a:xfrm>
                <a:off x="14590889" y="13755511"/>
                <a:ext cx="355600" cy="262467"/>
              </a:xfrm>
              <a:prstGeom prst="ellipse">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pic>
            <xdr:nvPicPr>
              <xdr:cNvPr id="281" name="Gráfico 280" descr="Cause And Effect con relleno sólido">
                <a:extLst>
                  <a:ext uri="{FF2B5EF4-FFF2-40B4-BE49-F238E27FC236}">
                    <a16:creationId xmlns:a16="http://schemas.microsoft.com/office/drawing/2014/main" id="{00000000-0008-0000-0300-00001901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4825134" y="13107811"/>
                <a:ext cx="763438" cy="749300"/>
              </a:xfrm>
              <a:prstGeom prst="rect">
                <a:avLst/>
              </a:prstGeom>
            </xdr:spPr>
          </xdr:pic>
          <xdr:graphicFrame macro="">
            <xdr:nvGraphicFramePr>
              <xdr:cNvPr id="282" name="Gráfico 281">
                <a:extLst>
                  <a:ext uri="{FF2B5EF4-FFF2-40B4-BE49-F238E27FC236}">
                    <a16:creationId xmlns:a16="http://schemas.microsoft.com/office/drawing/2014/main" id="{00000000-0008-0000-0300-00001A010000}"/>
                  </a:ext>
                </a:extLst>
              </xdr:cNvPr>
              <xdr:cNvGraphicFramePr>
                <a:graphicFrameLocks/>
              </xdr:cNvGraphicFramePr>
            </xdr:nvGraphicFramePr>
            <xdr:xfrm>
              <a:off x="14119068" y="12501713"/>
              <a:ext cx="1017629" cy="1591946"/>
            </xdr:xfrm>
            <a:graphic>
              <a:graphicData uri="http://schemas.openxmlformats.org/drawingml/2006/chart">
                <c:chart xmlns:c="http://schemas.openxmlformats.org/drawingml/2006/chart" xmlns:r="http://schemas.openxmlformats.org/officeDocument/2006/relationships" r:id="rId21"/>
              </a:graphicData>
            </a:graphic>
          </xdr:graphicFrame>
        </xdr:grpSp>
        <xdr:pic>
          <xdr:nvPicPr>
            <xdr:cNvPr id="263" name="Gráfico 262" descr="Merger con relleno sólido">
              <a:extLst>
                <a:ext uri="{FF2B5EF4-FFF2-40B4-BE49-F238E27FC236}">
                  <a16:creationId xmlns:a16="http://schemas.microsoft.com/office/drawing/2014/main" id="{00000000-0008-0000-0300-00000701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9707667" y="7821972"/>
              <a:ext cx="988611" cy="941316"/>
            </a:xfrm>
            <a:prstGeom prst="rect">
              <a:avLst/>
            </a:prstGeom>
          </xdr:spPr>
        </xdr:pic>
        <xdr:grpSp>
          <xdr:nvGrpSpPr>
            <xdr:cNvPr id="264" name="Grupo 263">
              <a:extLst>
                <a:ext uri="{FF2B5EF4-FFF2-40B4-BE49-F238E27FC236}">
                  <a16:creationId xmlns:a16="http://schemas.microsoft.com/office/drawing/2014/main" id="{00000000-0008-0000-0300-000008010000}"/>
                </a:ext>
              </a:extLst>
            </xdr:cNvPr>
            <xdr:cNvGrpSpPr/>
          </xdr:nvGrpSpPr>
          <xdr:grpSpPr>
            <a:xfrm>
              <a:off x="10972742" y="7866043"/>
              <a:ext cx="323983" cy="631658"/>
              <a:chOff x="10017303" y="7919664"/>
              <a:chExt cx="313933" cy="684944"/>
            </a:xfrm>
          </xdr:grpSpPr>
          <xdr:sp macro="" textlink="">
            <xdr:nvSpPr>
              <xdr:cNvPr id="274" name="Elipse 273">
                <a:extLst>
                  <a:ext uri="{FF2B5EF4-FFF2-40B4-BE49-F238E27FC236}">
                    <a16:creationId xmlns:a16="http://schemas.microsoft.com/office/drawing/2014/main" id="{00000000-0008-0000-0300-000012010000}"/>
                  </a:ext>
                </a:extLst>
              </xdr:cNvPr>
              <xdr:cNvSpPr/>
            </xdr:nvSpPr>
            <xdr:spPr>
              <a:xfrm>
                <a:off x="10017303" y="8319214"/>
                <a:ext cx="313933" cy="285394"/>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5" name="Rectángulo redondeado 274">
                <a:extLst>
                  <a:ext uri="{FF2B5EF4-FFF2-40B4-BE49-F238E27FC236}">
                    <a16:creationId xmlns:a16="http://schemas.microsoft.com/office/drawing/2014/main" id="{00000000-0008-0000-0300-000013010000}"/>
                  </a:ext>
                </a:extLst>
              </xdr:cNvPr>
              <xdr:cNvSpPr/>
            </xdr:nvSpPr>
            <xdr:spPr>
              <a:xfrm>
                <a:off x="10102922" y="7919664"/>
                <a:ext cx="128427" cy="456629"/>
              </a:xfrm>
              <a:prstGeom prst="round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nvGrpSpPr>
            <xdr:cNvPr id="265" name="Grupo 264">
              <a:extLst>
                <a:ext uri="{FF2B5EF4-FFF2-40B4-BE49-F238E27FC236}">
                  <a16:creationId xmlns:a16="http://schemas.microsoft.com/office/drawing/2014/main" id="{00000000-0008-0000-0300-000009010000}"/>
                </a:ext>
              </a:extLst>
            </xdr:cNvPr>
            <xdr:cNvGrpSpPr/>
          </xdr:nvGrpSpPr>
          <xdr:grpSpPr>
            <a:xfrm>
              <a:off x="12310022" y="7821973"/>
              <a:ext cx="298064" cy="626957"/>
              <a:chOff x="10017303" y="7919664"/>
              <a:chExt cx="313933" cy="684944"/>
            </a:xfrm>
            <a:solidFill>
              <a:srgbClr val="FFC000"/>
            </a:solidFill>
          </xdr:grpSpPr>
          <xdr:sp macro="" textlink="">
            <xdr:nvSpPr>
              <xdr:cNvPr id="272" name="Elipse 271">
                <a:extLst>
                  <a:ext uri="{FF2B5EF4-FFF2-40B4-BE49-F238E27FC236}">
                    <a16:creationId xmlns:a16="http://schemas.microsoft.com/office/drawing/2014/main" id="{00000000-0008-0000-0300-000010010000}"/>
                  </a:ext>
                </a:extLst>
              </xdr:cNvPr>
              <xdr:cNvSpPr/>
            </xdr:nvSpPr>
            <xdr:spPr>
              <a:xfrm>
                <a:off x="10017303" y="8319214"/>
                <a:ext cx="313933" cy="285394"/>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3" name="Rectángulo redondeado 272">
                <a:extLst>
                  <a:ext uri="{FF2B5EF4-FFF2-40B4-BE49-F238E27FC236}">
                    <a16:creationId xmlns:a16="http://schemas.microsoft.com/office/drawing/2014/main" id="{00000000-0008-0000-0300-000011010000}"/>
                  </a:ext>
                </a:extLst>
              </xdr:cNvPr>
              <xdr:cNvSpPr/>
            </xdr:nvSpPr>
            <xdr:spPr>
              <a:xfrm>
                <a:off x="10102922" y="7919664"/>
                <a:ext cx="128427" cy="456629"/>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nvGrpSpPr>
            <xdr:cNvPr id="266" name="Grupo 265">
              <a:extLst>
                <a:ext uri="{FF2B5EF4-FFF2-40B4-BE49-F238E27FC236}">
                  <a16:creationId xmlns:a16="http://schemas.microsoft.com/office/drawing/2014/main" id="{00000000-0008-0000-0300-00000A010000}"/>
                </a:ext>
              </a:extLst>
            </xdr:cNvPr>
            <xdr:cNvGrpSpPr/>
          </xdr:nvGrpSpPr>
          <xdr:grpSpPr>
            <a:xfrm>
              <a:off x="13493022" y="7886021"/>
              <a:ext cx="349284" cy="567609"/>
              <a:chOff x="10017303" y="7919664"/>
              <a:chExt cx="313933" cy="684944"/>
            </a:xfrm>
            <a:solidFill>
              <a:schemeClr val="accent6">
                <a:lumMod val="75000"/>
              </a:schemeClr>
            </a:solidFill>
          </xdr:grpSpPr>
          <xdr:sp macro="" textlink="">
            <xdr:nvSpPr>
              <xdr:cNvPr id="270" name="Elipse 269">
                <a:extLst>
                  <a:ext uri="{FF2B5EF4-FFF2-40B4-BE49-F238E27FC236}">
                    <a16:creationId xmlns:a16="http://schemas.microsoft.com/office/drawing/2014/main" id="{00000000-0008-0000-0300-00000E010000}"/>
                  </a:ext>
                </a:extLst>
              </xdr:cNvPr>
              <xdr:cNvSpPr/>
            </xdr:nvSpPr>
            <xdr:spPr>
              <a:xfrm>
                <a:off x="10017303" y="8319214"/>
                <a:ext cx="313933" cy="285394"/>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1" name="Rectángulo redondeado 270">
                <a:extLst>
                  <a:ext uri="{FF2B5EF4-FFF2-40B4-BE49-F238E27FC236}">
                    <a16:creationId xmlns:a16="http://schemas.microsoft.com/office/drawing/2014/main" id="{00000000-0008-0000-0300-00000F010000}"/>
                  </a:ext>
                </a:extLst>
              </xdr:cNvPr>
              <xdr:cNvSpPr/>
            </xdr:nvSpPr>
            <xdr:spPr>
              <a:xfrm>
                <a:off x="10102922" y="7919664"/>
                <a:ext cx="128427" cy="456629"/>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sp macro="" textlink="">
          <xdr:nvSpPr>
            <xdr:cNvPr id="267" name="CuadroTexto 266">
              <a:extLst>
                <a:ext uri="{FF2B5EF4-FFF2-40B4-BE49-F238E27FC236}">
                  <a16:creationId xmlns:a16="http://schemas.microsoft.com/office/drawing/2014/main" id="{00000000-0008-0000-0300-00000B010000}"/>
                </a:ext>
              </a:extLst>
            </xdr:cNvPr>
            <xdr:cNvSpPr txBox="1"/>
          </xdr:nvSpPr>
          <xdr:spPr>
            <a:xfrm>
              <a:off x="10528248" y="8467996"/>
              <a:ext cx="1196765"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=0% &lt;=90%</a:t>
              </a:r>
            </a:p>
          </xdr:txBody>
        </xdr:sp>
        <xdr:sp macro="" textlink="">
          <xdr:nvSpPr>
            <xdr:cNvPr id="268" name="CuadroTexto 267">
              <a:extLst>
                <a:ext uri="{FF2B5EF4-FFF2-40B4-BE49-F238E27FC236}">
                  <a16:creationId xmlns:a16="http://schemas.microsoft.com/office/drawing/2014/main" id="{00000000-0008-0000-0300-00000C010000}"/>
                </a:ext>
              </a:extLst>
            </xdr:cNvPr>
            <xdr:cNvSpPr txBox="1"/>
          </xdr:nvSpPr>
          <xdr:spPr>
            <a:xfrm>
              <a:off x="11606630" y="8448606"/>
              <a:ext cx="1572284"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&gt;=90,1% &lt;=95%</a:t>
              </a:r>
            </a:p>
          </xdr:txBody>
        </xdr:sp>
        <xdr:sp macro="" textlink="">
          <xdr:nvSpPr>
            <xdr:cNvPr id="269" name="CuadroTexto 268">
              <a:extLst>
                <a:ext uri="{FF2B5EF4-FFF2-40B4-BE49-F238E27FC236}">
                  <a16:creationId xmlns:a16="http://schemas.microsoft.com/office/drawing/2014/main" id="{00000000-0008-0000-0300-00000D010000}"/>
                </a:ext>
              </a:extLst>
            </xdr:cNvPr>
            <xdr:cNvSpPr txBox="1"/>
          </xdr:nvSpPr>
          <xdr:spPr>
            <a:xfrm>
              <a:off x="13017671" y="8458596"/>
              <a:ext cx="1196765" cy="4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100">
                  <a:solidFill>
                    <a:schemeClr val="dk1"/>
                  </a:solidFill>
                  <a:latin typeface="Century Gothic" panose="020B0502020202020204" pitchFamily="34" charset="0"/>
                  <a:ea typeface="+mn-ea"/>
                  <a:cs typeface="+mn-cs"/>
                </a:rPr>
                <a:t>&gt;=95,1%</a:t>
              </a:r>
            </a:p>
          </xdr:txBody>
        </xdr:sp>
      </xdr:grpSp>
    </xdr:grpSp>
    <xdr:clientData/>
  </xdr:twoCellAnchor>
  <xdr:twoCellAnchor>
    <xdr:from>
      <xdr:col>2</xdr:col>
      <xdr:colOff>264194</xdr:colOff>
      <xdr:row>24</xdr:row>
      <xdr:rowOff>85618</xdr:rowOff>
    </xdr:from>
    <xdr:to>
      <xdr:col>7</xdr:col>
      <xdr:colOff>254316</xdr:colOff>
      <xdr:row>25</xdr:row>
      <xdr:rowOff>156174</xdr:rowOff>
    </xdr:to>
    <xdr:sp macro="" textlink="">
      <xdr:nvSpPr>
        <xdr:cNvPr id="283" name="Rectángulo redondeado 282">
          <a:extLst>
            <a:ext uri="{FF2B5EF4-FFF2-40B4-BE49-F238E27FC236}">
              <a16:creationId xmlns:a16="http://schemas.microsoft.com/office/drawing/2014/main" id="{00000000-0008-0000-0300-00001B010000}"/>
            </a:ext>
          </a:extLst>
        </xdr:cNvPr>
        <xdr:cNvSpPr/>
      </xdr:nvSpPr>
      <xdr:spPr>
        <a:xfrm>
          <a:off x="1254794" y="7273818"/>
          <a:ext cx="4930422" cy="261056"/>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b="1" baseline="0"/>
            <a:t>REFERENCIAS GRÁFICOS</a:t>
          </a:r>
          <a:endParaRPr lang="es-MX" sz="1600" b="1"/>
        </a:p>
      </xdr:txBody>
    </xdr:sp>
    <xdr:clientData/>
  </xdr:twoCellAnchor>
  <xdr:twoCellAnchor>
    <xdr:from>
      <xdr:col>3</xdr:col>
      <xdr:colOff>50987</xdr:colOff>
      <xdr:row>80</xdr:row>
      <xdr:rowOff>204768</xdr:rowOff>
    </xdr:from>
    <xdr:to>
      <xdr:col>7</xdr:col>
      <xdr:colOff>429517</xdr:colOff>
      <xdr:row>90</xdr:row>
      <xdr:rowOff>79601</xdr:rowOff>
    </xdr:to>
    <xdr:grpSp>
      <xdr:nvGrpSpPr>
        <xdr:cNvPr id="284" name="Grupo 283">
          <a:extLst>
            <a:ext uri="{FF2B5EF4-FFF2-40B4-BE49-F238E27FC236}">
              <a16:creationId xmlns:a16="http://schemas.microsoft.com/office/drawing/2014/main" id="{00000000-0008-0000-0300-00001C010000}"/>
            </a:ext>
          </a:extLst>
        </xdr:cNvPr>
        <xdr:cNvGrpSpPr/>
      </xdr:nvGrpSpPr>
      <xdr:grpSpPr>
        <a:xfrm>
          <a:off x="1638487" y="20842268"/>
          <a:ext cx="3985330" cy="2795833"/>
          <a:chOff x="2077949" y="19668590"/>
          <a:chExt cx="4487810" cy="2873055"/>
        </a:xfrm>
      </xdr:grpSpPr>
      <xdr:grpSp>
        <xdr:nvGrpSpPr>
          <xdr:cNvPr id="285" name="Grupo 284">
            <a:extLst>
              <a:ext uri="{FF2B5EF4-FFF2-40B4-BE49-F238E27FC236}">
                <a16:creationId xmlns:a16="http://schemas.microsoft.com/office/drawing/2014/main" id="{00000000-0008-0000-0300-00001D010000}"/>
              </a:ext>
            </a:extLst>
          </xdr:cNvPr>
          <xdr:cNvGrpSpPr/>
        </xdr:nvGrpSpPr>
        <xdr:grpSpPr>
          <a:xfrm>
            <a:off x="2077949" y="19668590"/>
            <a:ext cx="4487810" cy="2873055"/>
            <a:chOff x="1992330" y="19611511"/>
            <a:chExt cx="4487810" cy="2873055"/>
          </a:xfrm>
        </xdr:grpSpPr>
        <xdr:grpSp>
          <xdr:nvGrpSpPr>
            <xdr:cNvPr id="287" name="Grupo 286">
              <a:extLst>
                <a:ext uri="{FF2B5EF4-FFF2-40B4-BE49-F238E27FC236}">
                  <a16:creationId xmlns:a16="http://schemas.microsoft.com/office/drawing/2014/main" id="{00000000-0008-0000-0300-00001F010000}"/>
                </a:ext>
              </a:extLst>
            </xdr:cNvPr>
            <xdr:cNvGrpSpPr/>
          </xdr:nvGrpSpPr>
          <xdr:grpSpPr>
            <a:xfrm>
              <a:off x="1992330" y="19611511"/>
              <a:ext cx="4487810" cy="2873055"/>
              <a:chOff x="1407274" y="21338140"/>
              <a:chExt cx="4487810" cy="2873055"/>
            </a:xfrm>
          </xdr:grpSpPr>
          <xdr:sp macro="" textlink="">
            <xdr:nvSpPr>
              <xdr:cNvPr id="289" name="CuadroTexto 288">
                <a:extLst>
                  <a:ext uri="{FF2B5EF4-FFF2-40B4-BE49-F238E27FC236}">
                    <a16:creationId xmlns:a16="http://schemas.microsoft.com/office/drawing/2014/main" id="{00000000-0008-0000-0300-000021010000}"/>
                  </a:ext>
                </a:extLst>
              </xdr:cNvPr>
              <xdr:cNvSpPr txBox="1"/>
            </xdr:nvSpPr>
            <xdr:spPr>
              <a:xfrm>
                <a:off x="5094984" y="21338140"/>
                <a:ext cx="80010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grpSp>
            <xdr:nvGrpSpPr>
              <xdr:cNvPr id="290" name="Grupo 289">
                <a:extLst>
                  <a:ext uri="{FF2B5EF4-FFF2-40B4-BE49-F238E27FC236}">
                    <a16:creationId xmlns:a16="http://schemas.microsoft.com/office/drawing/2014/main" id="{00000000-0008-0000-0300-000022010000}"/>
                  </a:ext>
                </a:extLst>
              </xdr:cNvPr>
              <xdr:cNvGrpSpPr/>
            </xdr:nvGrpSpPr>
            <xdr:grpSpPr>
              <a:xfrm>
                <a:off x="1407274" y="21690173"/>
                <a:ext cx="4367231" cy="2521022"/>
                <a:chOff x="1050532" y="20191858"/>
                <a:chExt cx="4367231" cy="2521022"/>
              </a:xfrm>
            </xdr:grpSpPr>
            <xdr:grpSp>
              <xdr:nvGrpSpPr>
                <xdr:cNvPr id="291" name="Grupo 290">
                  <a:extLst>
                    <a:ext uri="{FF2B5EF4-FFF2-40B4-BE49-F238E27FC236}">
                      <a16:creationId xmlns:a16="http://schemas.microsoft.com/office/drawing/2014/main" id="{00000000-0008-0000-0300-000023010000}"/>
                    </a:ext>
                  </a:extLst>
                </xdr:cNvPr>
                <xdr:cNvGrpSpPr/>
              </xdr:nvGrpSpPr>
              <xdr:grpSpPr>
                <a:xfrm>
                  <a:off x="1050532" y="20191858"/>
                  <a:ext cx="4367231" cy="2521022"/>
                  <a:chOff x="1421544" y="20163319"/>
                  <a:chExt cx="4367231" cy="2521022"/>
                </a:xfrm>
              </xdr:grpSpPr>
              <xdr:sp macro="" textlink="">
                <xdr:nvSpPr>
                  <xdr:cNvPr id="293" name="Elipse 292">
                    <a:extLst>
                      <a:ext uri="{FF2B5EF4-FFF2-40B4-BE49-F238E27FC236}">
                        <a16:creationId xmlns:a16="http://schemas.microsoft.com/office/drawing/2014/main" id="{00000000-0008-0000-0300-000025010000}"/>
                      </a:ext>
                    </a:extLst>
                  </xdr:cNvPr>
                  <xdr:cNvSpPr/>
                </xdr:nvSpPr>
                <xdr:spPr>
                  <a:xfrm>
                    <a:off x="5244244" y="21265080"/>
                    <a:ext cx="469900" cy="374782"/>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294" name="Grupo 293">
                    <a:extLst>
                      <a:ext uri="{FF2B5EF4-FFF2-40B4-BE49-F238E27FC236}">
                        <a16:creationId xmlns:a16="http://schemas.microsoft.com/office/drawing/2014/main" id="{00000000-0008-0000-0300-000026010000}"/>
                      </a:ext>
                    </a:extLst>
                  </xdr:cNvPr>
                  <xdr:cNvGrpSpPr/>
                </xdr:nvGrpSpPr>
                <xdr:grpSpPr>
                  <a:xfrm>
                    <a:off x="1421544" y="20163319"/>
                    <a:ext cx="4367231" cy="2521022"/>
                    <a:chOff x="1393004" y="19892195"/>
                    <a:chExt cx="4367231" cy="2521022"/>
                  </a:xfrm>
                </xdr:grpSpPr>
                <xdr:sp macro="" textlink="">
                  <xdr:nvSpPr>
                    <xdr:cNvPr id="295" name="CuadroTexto 294">
                      <a:extLst>
                        <a:ext uri="{FF2B5EF4-FFF2-40B4-BE49-F238E27FC236}">
                          <a16:creationId xmlns:a16="http://schemas.microsoft.com/office/drawing/2014/main" id="{00000000-0008-0000-0300-000027010000}"/>
                        </a:ext>
                      </a:extLst>
                    </xdr:cNvPr>
                    <xdr:cNvSpPr txBox="1"/>
                  </xdr:nvSpPr>
                  <xdr:spPr>
                    <a:xfrm>
                      <a:off x="1393004" y="21560033"/>
                      <a:ext cx="2873624" cy="358168"/>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rgbClr val="002060"/>
                          </a:solidFill>
                          <a:latin typeface="Century Gothic" panose="020B0502020202020204" pitchFamily="34" charset="0"/>
                        </a:rPr>
                        <a:t>COMUNICACIONES</a:t>
                      </a:r>
                      <a:r>
                        <a:rPr lang="es-MX" sz="1400" b="1" baseline="0">
                          <a:solidFill>
                            <a:srgbClr val="002060"/>
                          </a:solidFill>
                          <a:latin typeface="Century Gothic" panose="020B0502020202020204" pitchFamily="34" charset="0"/>
                        </a:rPr>
                        <a:t> </a:t>
                      </a:r>
                      <a:endParaRPr lang="es-MX" sz="1400" b="1">
                        <a:solidFill>
                          <a:srgbClr val="002060"/>
                        </a:solidFill>
                        <a:latin typeface="Century Gothic" panose="020B0502020202020204" pitchFamily="34" charset="0"/>
                      </a:endParaRPr>
                    </a:p>
                  </xdr:txBody>
                </xdr:sp>
                <xdr:sp macro="" textlink="">
                  <xdr:nvSpPr>
                    <xdr:cNvPr id="297" name="Rectángulo redondeado 296">
                      <a:extLst>
                        <a:ext uri="{FF2B5EF4-FFF2-40B4-BE49-F238E27FC236}">
                          <a16:creationId xmlns:a16="http://schemas.microsoft.com/office/drawing/2014/main" id="{00000000-0008-0000-0300-000029010000}"/>
                        </a:ext>
                      </a:extLst>
                    </xdr:cNvPr>
                    <xdr:cNvSpPr/>
                  </xdr:nvSpPr>
                  <xdr:spPr>
                    <a:xfrm>
                      <a:off x="5306175" y="19892195"/>
                      <a:ext cx="289938" cy="1209189"/>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8" name="CuadroTexto 297">
                      <a:extLst>
                        <a:ext uri="{FF2B5EF4-FFF2-40B4-BE49-F238E27FC236}">
                          <a16:creationId xmlns:a16="http://schemas.microsoft.com/office/drawing/2014/main" id="{00000000-0008-0000-0300-00002A010000}"/>
                        </a:ext>
                      </a:extLst>
                    </xdr:cNvPr>
                    <xdr:cNvSpPr txBox="1"/>
                  </xdr:nvSpPr>
                  <xdr:spPr>
                    <a:xfrm>
                      <a:off x="1607049" y="22077024"/>
                      <a:ext cx="1706081"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1]CAL PA'!AF231">
                  <xdr:nvSpPr>
                    <xdr:cNvPr id="299" name="CuadroTexto 298">
                      <a:extLst>
                        <a:ext uri="{FF2B5EF4-FFF2-40B4-BE49-F238E27FC236}">
                          <a16:creationId xmlns:a16="http://schemas.microsoft.com/office/drawing/2014/main" id="{00000000-0008-0000-0300-00002B010000}"/>
                        </a:ext>
                      </a:extLst>
                    </xdr:cNvPr>
                    <xdr:cNvSpPr txBox="1"/>
                  </xdr:nvSpPr>
                  <xdr:spPr>
                    <a:xfrm>
                      <a:off x="4903199" y="21507806"/>
                      <a:ext cx="857036"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C6279C67-EEC0-F54D-A03F-E28825ABE361}" type="TxLink">
                        <a:rPr lang="en-US" sz="1600" b="1" i="0" u="none" strike="noStrike">
                          <a:solidFill>
                            <a:srgbClr val="000000"/>
                          </a:solidFill>
                          <a:latin typeface="Calibri"/>
                          <a:ea typeface="+mn-ea"/>
                          <a:cs typeface="Calibri"/>
                        </a:rPr>
                        <a:pPr marL="0" indent="0"/>
                        <a:t> </a:t>
                      </a:fld>
                      <a:endParaRPr lang="en-US" sz="2400" b="1" i="0" u="none" strike="noStrike">
                        <a:solidFill>
                          <a:srgbClr val="000000"/>
                        </a:solidFill>
                        <a:latin typeface="Calibri"/>
                        <a:ea typeface="+mn-ea"/>
                        <a:cs typeface="Calibri"/>
                      </a:endParaRPr>
                    </a:p>
                  </xdr:txBody>
                </xdr:sp>
                <xdr:sp macro="" textlink="">
                  <xdr:nvSpPr>
                    <xdr:cNvPr id="300" name="Rectángulo redondeado 299">
                      <a:extLst>
                        <a:ext uri="{FF2B5EF4-FFF2-40B4-BE49-F238E27FC236}">
                          <a16:creationId xmlns:a16="http://schemas.microsoft.com/office/drawing/2014/main" id="{00000000-0008-0000-0300-00002C010000}"/>
                        </a:ext>
                      </a:extLst>
                    </xdr:cNvPr>
                    <xdr:cNvSpPr/>
                  </xdr:nvSpPr>
                  <xdr:spPr>
                    <a:xfrm>
                      <a:off x="3257479" y="22050054"/>
                      <a:ext cx="67524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2</a:t>
                      </a:r>
                    </a:p>
                  </xdr:txBody>
                </xdr:sp>
              </xdr:grpSp>
            </xdr:grpSp>
            <xdr:sp macro="" textlink="">
              <xdr:nvSpPr>
                <xdr:cNvPr id="292" name="Rectángulo redondeado 291">
                  <a:extLst>
                    <a:ext uri="{FF2B5EF4-FFF2-40B4-BE49-F238E27FC236}">
                      <a16:creationId xmlns:a16="http://schemas.microsoft.com/office/drawing/2014/main" id="{00000000-0008-0000-0300-000024010000}"/>
                    </a:ext>
                  </a:extLst>
                </xdr:cNvPr>
                <xdr:cNvSpPr/>
              </xdr:nvSpPr>
              <xdr:spPr>
                <a:xfrm>
                  <a:off x="5041471" y="20262920"/>
                  <a:ext cx="167241" cy="1151319"/>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grpSp>
        </xdr:grpSp>
        <xdr:graphicFrame macro="">
          <xdr:nvGraphicFramePr>
            <xdr:cNvPr id="288" name="Gráfico 287">
              <a:extLst>
                <a:ext uri="{FF2B5EF4-FFF2-40B4-BE49-F238E27FC236}">
                  <a16:creationId xmlns:a16="http://schemas.microsoft.com/office/drawing/2014/main" id="{00000000-0008-0000-0300-000020010000}"/>
                </a:ext>
              </a:extLst>
            </xdr:cNvPr>
            <xdr:cNvGraphicFramePr>
              <a:graphicFrameLocks/>
            </xdr:cNvGraphicFramePr>
          </xdr:nvGraphicFramePr>
          <xdr:xfrm>
            <a:off x="5479553" y="19929360"/>
            <a:ext cx="884719" cy="1484045"/>
          </xdr:xfrm>
          <a:graphic>
            <a:graphicData uri="http://schemas.openxmlformats.org/drawingml/2006/chart">
              <c:chart xmlns:c="http://schemas.openxmlformats.org/drawingml/2006/chart" xmlns:r="http://schemas.openxmlformats.org/officeDocument/2006/relationships" r:id="rId24"/>
            </a:graphicData>
          </a:graphic>
        </xdr:graphicFrame>
      </xdr:grpSp>
      <xdr:sp macro="" textlink="">
        <xdr:nvSpPr>
          <xdr:cNvPr id="286" name="Elipse 285">
            <a:extLst>
              <a:ext uri="{FF2B5EF4-FFF2-40B4-BE49-F238E27FC236}">
                <a16:creationId xmlns:a16="http://schemas.microsoft.com/office/drawing/2014/main" id="{00000000-0008-0000-0300-00001E010000}"/>
              </a:ext>
            </a:extLst>
          </xdr:cNvPr>
          <xdr:cNvSpPr/>
        </xdr:nvSpPr>
        <xdr:spPr>
          <a:xfrm>
            <a:off x="5965005" y="21152635"/>
            <a:ext cx="355600" cy="261563"/>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twoCellAnchor>
    <xdr:from>
      <xdr:col>11</xdr:col>
      <xdr:colOff>337763</xdr:colOff>
      <xdr:row>81</xdr:row>
      <xdr:rowOff>20401</xdr:rowOff>
    </xdr:from>
    <xdr:to>
      <xdr:col>15</xdr:col>
      <xdr:colOff>742022</xdr:colOff>
      <xdr:row>90</xdr:row>
      <xdr:rowOff>16604</xdr:rowOff>
    </xdr:to>
    <xdr:grpSp>
      <xdr:nvGrpSpPr>
        <xdr:cNvPr id="301" name="Grupo 300">
          <a:extLst>
            <a:ext uri="{FF2B5EF4-FFF2-40B4-BE49-F238E27FC236}">
              <a16:creationId xmlns:a16="http://schemas.microsoft.com/office/drawing/2014/main" id="{00000000-0008-0000-0300-00002D010000}"/>
            </a:ext>
          </a:extLst>
        </xdr:cNvPr>
        <xdr:cNvGrpSpPr/>
      </xdr:nvGrpSpPr>
      <xdr:grpSpPr>
        <a:xfrm>
          <a:off x="9761163" y="20950001"/>
          <a:ext cx="3979309" cy="2625103"/>
          <a:chOff x="11585651" y="20007921"/>
          <a:chExt cx="4268943" cy="2693686"/>
        </a:xfrm>
      </xdr:grpSpPr>
      <xdr:grpSp>
        <xdr:nvGrpSpPr>
          <xdr:cNvPr id="302" name="Grupo 301">
            <a:extLst>
              <a:ext uri="{FF2B5EF4-FFF2-40B4-BE49-F238E27FC236}">
                <a16:creationId xmlns:a16="http://schemas.microsoft.com/office/drawing/2014/main" id="{00000000-0008-0000-0300-00002E010000}"/>
              </a:ext>
            </a:extLst>
          </xdr:cNvPr>
          <xdr:cNvGrpSpPr/>
        </xdr:nvGrpSpPr>
        <xdr:grpSpPr>
          <a:xfrm>
            <a:off x="11585651" y="20007921"/>
            <a:ext cx="4268943" cy="2693686"/>
            <a:chOff x="11628460" y="20007921"/>
            <a:chExt cx="4268943" cy="2693686"/>
          </a:xfrm>
        </xdr:grpSpPr>
        <xdr:sp macro="" textlink="">
          <xdr:nvSpPr>
            <xdr:cNvPr id="304" name="CuadroTexto 303">
              <a:extLst>
                <a:ext uri="{FF2B5EF4-FFF2-40B4-BE49-F238E27FC236}">
                  <a16:creationId xmlns:a16="http://schemas.microsoft.com/office/drawing/2014/main" id="{00000000-0008-0000-0300-000030010000}"/>
                </a:ext>
              </a:extLst>
            </xdr:cNvPr>
            <xdr:cNvSpPr txBox="1"/>
          </xdr:nvSpPr>
          <xdr:spPr>
            <a:xfrm>
              <a:off x="14934772" y="20007921"/>
              <a:ext cx="802240" cy="27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800" b="1"/>
                <a:t>3T</a:t>
              </a:r>
            </a:p>
          </xdr:txBody>
        </xdr:sp>
        <xdr:grpSp>
          <xdr:nvGrpSpPr>
            <xdr:cNvPr id="305" name="Grupo 304">
              <a:extLst>
                <a:ext uri="{FF2B5EF4-FFF2-40B4-BE49-F238E27FC236}">
                  <a16:creationId xmlns:a16="http://schemas.microsoft.com/office/drawing/2014/main" id="{00000000-0008-0000-0300-000031010000}"/>
                </a:ext>
              </a:extLst>
            </xdr:cNvPr>
            <xdr:cNvGrpSpPr/>
          </xdr:nvGrpSpPr>
          <xdr:grpSpPr>
            <a:xfrm>
              <a:off x="11628460" y="20405618"/>
              <a:ext cx="4268943" cy="2295989"/>
              <a:chOff x="11628460" y="20405618"/>
              <a:chExt cx="4268943" cy="2295989"/>
            </a:xfrm>
          </xdr:grpSpPr>
          <xdr:sp macro="" textlink="">
            <xdr:nvSpPr>
              <xdr:cNvPr id="306" name="Rectángulo redondeado 305">
                <a:extLst>
                  <a:ext uri="{FF2B5EF4-FFF2-40B4-BE49-F238E27FC236}">
                    <a16:creationId xmlns:a16="http://schemas.microsoft.com/office/drawing/2014/main" id="{00000000-0008-0000-0300-000032010000}"/>
                  </a:ext>
                </a:extLst>
              </xdr:cNvPr>
              <xdr:cNvSpPr/>
            </xdr:nvSpPr>
            <xdr:spPr>
              <a:xfrm>
                <a:off x="15229010" y="20405618"/>
                <a:ext cx="310653" cy="1363017"/>
              </a:xfrm>
              <a:prstGeom prst="round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7" name="CuadroTexto 306">
                <a:extLst>
                  <a:ext uri="{FF2B5EF4-FFF2-40B4-BE49-F238E27FC236}">
                    <a16:creationId xmlns:a16="http://schemas.microsoft.com/office/drawing/2014/main" id="{00000000-0008-0000-0300-000033010000}"/>
                  </a:ext>
                </a:extLst>
              </xdr:cNvPr>
              <xdr:cNvSpPr txBox="1"/>
            </xdr:nvSpPr>
            <xdr:spPr>
              <a:xfrm>
                <a:off x="11628460" y="21928048"/>
                <a:ext cx="2922122" cy="273144"/>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400" b="1">
                    <a:solidFill>
                      <a:srgbClr val="002060"/>
                    </a:solidFill>
                    <a:latin typeface="Century Gothic" panose="020B0502020202020204" pitchFamily="34" charset="0"/>
                    <a:ea typeface="+mn-ea"/>
                    <a:cs typeface="+mn-cs"/>
                  </a:rPr>
                  <a:t>TI</a:t>
                </a:r>
              </a:p>
            </xdr:txBody>
          </xdr:sp>
          <xdr:sp macro="" textlink="[1]CAL2!C107">
            <xdr:nvSpPr>
              <xdr:cNvPr id="308" name="CuadroTexto 307">
                <a:extLst>
                  <a:ext uri="{FF2B5EF4-FFF2-40B4-BE49-F238E27FC236}">
                    <a16:creationId xmlns:a16="http://schemas.microsoft.com/office/drawing/2014/main" id="{00000000-0008-0000-0300-000034010000}"/>
                  </a:ext>
                </a:extLst>
              </xdr:cNvPr>
              <xdr:cNvSpPr txBox="1"/>
            </xdr:nvSpPr>
            <xdr:spPr>
              <a:xfrm>
                <a:off x="12379637" y="21561332"/>
                <a:ext cx="1183240" cy="408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64C9CEB-84CE-6947-A42C-54722F647626}" type="TxLink">
                  <a:rPr lang="en-US" sz="1600" b="1" i="0" u="none" strike="noStrike">
                    <a:solidFill>
                      <a:srgbClr val="000000"/>
                    </a:solidFill>
                    <a:latin typeface="Calibri"/>
                    <a:cs typeface="Calibri"/>
                  </a:rPr>
                  <a:pPr algn="ctr"/>
                  <a:t>43.8%</a:t>
                </a:fld>
                <a:endParaRPr lang="es-MX" sz="9600" b="1">
                  <a:latin typeface="Century Gothic" panose="020B0502020202020204" pitchFamily="34" charset="0"/>
                </a:endParaRPr>
              </a:p>
            </xdr:txBody>
          </xdr:sp>
          <xdr:sp macro="" textlink="">
            <xdr:nvSpPr>
              <xdr:cNvPr id="309" name="CuadroTexto 308">
                <a:extLst>
                  <a:ext uri="{FF2B5EF4-FFF2-40B4-BE49-F238E27FC236}">
                    <a16:creationId xmlns:a16="http://schemas.microsoft.com/office/drawing/2014/main" id="{00000000-0008-0000-0300-000035010000}"/>
                  </a:ext>
                </a:extLst>
              </xdr:cNvPr>
              <xdr:cNvSpPr txBox="1"/>
            </xdr:nvSpPr>
            <xdr:spPr>
              <a:xfrm>
                <a:off x="11914312" y="22325744"/>
                <a:ext cx="1705510" cy="312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a:t>
                </a:r>
              </a:p>
            </xdr:txBody>
          </xdr:sp>
          <xdr:sp macro="" textlink="">
            <xdr:nvSpPr>
              <xdr:cNvPr id="310" name="Rectángulo redondeado 309">
                <a:extLst>
                  <a:ext uri="{FF2B5EF4-FFF2-40B4-BE49-F238E27FC236}">
                    <a16:creationId xmlns:a16="http://schemas.microsoft.com/office/drawing/2014/main" id="{00000000-0008-0000-0300-000036010000}"/>
                  </a:ext>
                </a:extLst>
              </xdr:cNvPr>
              <xdr:cNvSpPr/>
            </xdr:nvSpPr>
            <xdr:spPr>
              <a:xfrm>
                <a:off x="13581722" y="22338444"/>
                <a:ext cx="673100" cy="363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800" b="1">
                    <a:solidFill>
                      <a:schemeClr val="tx1"/>
                    </a:solidFill>
                    <a:latin typeface="+mn-lt"/>
                    <a:ea typeface="+mn-ea"/>
                    <a:cs typeface="+mn-cs"/>
                  </a:rPr>
                  <a:t>5</a:t>
                </a:r>
              </a:p>
            </xdr:txBody>
          </xdr:sp>
          <xdr:sp macro="" textlink="">
            <xdr:nvSpPr>
              <xdr:cNvPr id="311" name="Elipse 310">
                <a:extLst>
                  <a:ext uri="{FF2B5EF4-FFF2-40B4-BE49-F238E27FC236}">
                    <a16:creationId xmlns:a16="http://schemas.microsoft.com/office/drawing/2014/main" id="{00000000-0008-0000-0300-000037010000}"/>
                  </a:ext>
                </a:extLst>
              </xdr:cNvPr>
              <xdr:cNvSpPr/>
            </xdr:nvSpPr>
            <xdr:spPr>
              <a:xfrm>
                <a:off x="15122703" y="21529776"/>
                <a:ext cx="545388" cy="431234"/>
              </a:xfrm>
              <a:prstGeom prst="ellipse">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2" name="Rectángulo redondeado 311">
                <a:extLst>
                  <a:ext uri="{FF2B5EF4-FFF2-40B4-BE49-F238E27FC236}">
                    <a16:creationId xmlns:a16="http://schemas.microsoft.com/office/drawing/2014/main" id="{00000000-0008-0000-0300-000038010000}"/>
                  </a:ext>
                </a:extLst>
              </xdr:cNvPr>
              <xdr:cNvSpPr/>
            </xdr:nvSpPr>
            <xdr:spPr>
              <a:xfrm>
                <a:off x="15321051" y="20491235"/>
                <a:ext cx="190073" cy="1241461"/>
              </a:xfrm>
              <a:prstGeom prst="roundRect">
                <a:avLst/>
              </a:prstGeom>
              <a:gradFill flip="none" rotWithShape="1">
                <a:gsLst>
                  <a:gs pos="0">
                    <a:schemeClr val="tx1">
                      <a:lumMod val="50000"/>
                      <a:lumOff val="50000"/>
                    </a:schemeClr>
                  </a:gs>
                  <a:gs pos="50000">
                    <a:schemeClr val="bg2">
                      <a:lumMod val="75000"/>
                    </a:schemeClr>
                  </a:gs>
                  <a:gs pos="100000">
                    <a:schemeClr val="bg2">
                      <a:lumMod val="90000"/>
                    </a:schemeClr>
                  </a:gs>
                </a:gsLst>
                <a:lin ang="81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MX" sz="1100">
                  <a:solidFill>
                    <a:schemeClr val="lt1"/>
                  </a:solidFill>
                  <a:latin typeface="+mn-lt"/>
                  <a:ea typeface="+mn-ea"/>
                  <a:cs typeface="+mn-cs"/>
                </a:endParaRPr>
              </a:p>
            </xdr:txBody>
          </xdr:sp>
          <xdr:sp macro="" textlink="">
            <xdr:nvSpPr>
              <xdr:cNvPr id="313" name="Elipse 312">
                <a:extLst>
                  <a:ext uri="{FF2B5EF4-FFF2-40B4-BE49-F238E27FC236}">
                    <a16:creationId xmlns:a16="http://schemas.microsoft.com/office/drawing/2014/main" id="{00000000-0008-0000-0300-000039010000}"/>
                  </a:ext>
                </a:extLst>
              </xdr:cNvPr>
              <xdr:cNvSpPr/>
            </xdr:nvSpPr>
            <xdr:spPr>
              <a:xfrm>
                <a:off x="15217881" y="21582123"/>
                <a:ext cx="386835" cy="295126"/>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1]CAL PA'!D77">
            <xdr:nvSpPr>
              <xdr:cNvPr id="314" name="CuadroTexto 313">
                <a:extLst>
                  <a:ext uri="{FF2B5EF4-FFF2-40B4-BE49-F238E27FC236}">
                    <a16:creationId xmlns:a16="http://schemas.microsoft.com/office/drawing/2014/main" id="{00000000-0008-0000-0300-00003A010000}"/>
                  </a:ext>
                </a:extLst>
              </xdr:cNvPr>
              <xdr:cNvSpPr txBox="1"/>
            </xdr:nvSpPr>
            <xdr:spPr>
              <a:xfrm>
                <a:off x="15031663" y="22038781"/>
                <a:ext cx="865740" cy="33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A9C9FE50-AC60-1F4D-9FC7-6F6A09E71836}" type="TxLink">
                  <a:rPr lang="en-US" sz="1600" b="1" i="0" u="none" strike="noStrike">
                    <a:solidFill>
                      <a:srgbClr val="000000"/>
                    </a:solidFill>
                    <a:latin typeface="Calibri"/>
                    <a:ea typeface="+mn-ea"/>
                    <a:cs typeface="Calibri"/>
                  </a:rPr>
                  <a:pPr marL="0" indent="0"/>
                  <a:t>100.0%</a:t>
                </a:fld>
                <a:endParaRPr lang="en-US" sz="3600" b="1" i="0" u="none" strike="noStrike">
                  <a:solidFill>
                    <a:srgbClr val="000000"/>
                  </a:solidFill>
                  <a:latin typeface="Calibri"/>
                  <a:ea typeface="+mn-ea"/>
                  <a:cs typeface="Calibri"/>
                </a:endParaRPr>
              </a:p>
            </xdr:txBody>
          </xdr:sp>
        </xdr:grpSp>
      </xdr:grpSp>
      <xdr:graphicFrame macro="">
        <xdr:nvGraphicFramePr>
          <xdr:cNvPr id="303" name="Gráfico 302">
            <a:extLst>
              <a:ext uri="{FF2B5EF4-FFF2-40B4-BE49-F238E27FC236}">
                <a16:creationId xmlns:a16="http://schemas.microsoft.com/office/drawing/2014/main" id="{00000000-0008-0000-0300-00002F010000}"/>
              </a:ext>
            </a:extLst>
          </xdr:cNvPr>
          <xdr:cNvGraphicFramePr>
            <a:graphicFrameLocks/>
          </xdr:cNvGraphicFramePr>
        </xdr:nvGraphicFramePr>
        <xdr:xfrm>
          <a:off x="14640674" y="20419890"/>
          <a:ext cx="955599" cy="1547828"/>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xdr:col>
      <xdr:colOff>774700</xdr:colOff>
      <xdr:row>44</xdr:row>
      <xdr:rowOff>177800</xdr:rowOff>
    </xdr:from>
    <xdr:to>
      <xdr:col>6</xdr:col>
      <xdr:colOff>1358900</xdr:colOff>
      <xdr:row>48</xdr:row>
      <xdr:rowOff>0</xdr:rowOff>
    </xdr:to>
    <xdr:sp macro="" textlink="">
      <xdr:nvSpPr>
        <xdr:cNvPr id="327" name="CuadroTexto 326">
          <a:extLst>
            <a:ext uri="{FF2B5EF4-FFF2-40B4-BE49-F238E27FC236}">
              <a16:creationId xmlns:a16="http://schemas.microsoft.com/office/drawing/2014/main" id="{00000000-0008-0000-0300-000047010000}"/>
            </a:ext>
          </a:extLst>
        </xdr:cNvPr>
        <xdr:cNvSpPr txBox="1"/>
      </xdr:nvSpPr>
      <xdr:spPr>
        <a:xfrm>
          <a:off x="1765300" y="11442700"/>
          <a:ext cx="4076700" cy="5842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rgbClr val="002060"/>
              </a:solidFill>
              <a:latin typeface="Century Gothic" panose="020B0502020202020204" pitchFamily="34" charset="0"/>
            </a:rPr>
            <a:t>I. GESTIÓN INTEGRAL DE ESPECTRO PARA EL INCREMENTO DEL</a:t>
          </a:r>
          <a:r>
            <a:rPr lang="es-MX" sz="1200" b="1" baseline="0">
              <a:solidFill>
                <a:srgbClr val="002060"/>
              </a:solidFill>
              <a:latin typeface="Century Gothic" panose="020B0502020202020204" pitchFamily="34" charset="0"/>
            </a:rPr>
            <a:t> </a:t>
          </a:r>
          <a:r>
            <a:rPr lang="es-MX" sz="1200" b="1">
              <a:solidFill>
                <a:srgbClr val="002060"/>
              </a:solidFill>
              <a:latin typeface="Century Gothic" panose="020B0502020202020204" pitchFamily="34" charset="0"/>
            </a:rPr>
            <a:t>BIENESTAR SOCIAL</a:t>
          </a:r>
        </a:p>
      </xdr:txBody>
    </xdr:sp>
    <xdr:clientData/>
  </xdr:twoCellAnchor>
  <xdr:twoCellAnchor>
    <xdr:from>
      <xdr:col>3</xdr:col>
      <xdr:colOff>399551</xdr:colOff>
      <xdr:row>47</xdr:row>
      <xdr:rowOff>177658</xdr:rowOff>
    </xdr:from>
    <xdr:to>
      <xdr:col>6</xdr:col>
      <xdr:colOff>490591</xdr:colOff>
      <xdr:row>49</xdr:row>
      <xdr:rowOff>279258</xdr:rowOff>
    </xdr:to>
    <xdr:sp macro="" textlink="">
      <xdr:nvSpPr>
        <xdr:cNvPr id="328" name="CuadroTexto 327">
          <a:extLst>
            <a:ext uri="{FF2B5EF4-FFF2-40B4-BE49-F238E27FC236}">
              <a16:creationId xmlns:a16="http://schemas.microsoft.com/office/drawing/2014/main" id="{00000000-0008-0000-0300-000048010000}"/>
            </a:ext>
          </a:extLst>
        </xdr:cNvPr>
        <xdr:cNvSpPr txBox="1"/>
      </xdr:nvSpPr>
      <xdr:spPr>
        <a:xfrm>
          <a:off x="2215651" y="12014058"/>
          <a:ext cx="275804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tx1"/>
              </a:solidFill>
              <a:latin typeface="Century Gothic" panose="020B0502020202020204" pitchFamily="34" charset="0"/>
            </a:rPr>
            <a:t>Total actividades evaluadas</a:t>
          </a:r>
        </a:p>
      </xdr:txBody>
    </xdr:sp>
    <xdr:clientData/>
  </xdr:twoCellAnchor>
  <xdr:twoCellAnchor>
    <xdr:from>
      <xdr:col>6</xdr:col>
      <xdr:colOff>444500</xdr:colOff>
      <xdr:row>48</xdr:row>
      <xdr:rowOff>68351</xdr:rowOff>
    </xdr:from>
    <xdr:to>
      <xdr:col>6</xdr:col>
      <xdr:colOff>1066800</xdr:colOff>
      <xdr:row>49</xdr:row>
      <xdr:rowOff>203057</xdr:rowOff>
    </xdr:to>
    <xdr:sp macro="" textlink="$I$17">
      <xdr:nvSpPr>
        <xdr:cNvPr id="329" name="Rectángulo redondeado 328">
          <a:extLst>
            <a:ext uri="{FF2B5EF4-FFF2-40B4-BE49-F238E27FC236}">
              <a16:creationId xmlns:a16="http://schemas.microsoft.com/office/drawing/2014/main" id="{00000000-0008-0000-0300-000049010000}"/>
            </a:ext>
          </a:extLst>
        </xdr:cNvPr>
        <xdr:cNvSpPr/>
      </xdr:nvSpPr>
      <xdr:spPr>
        <a:xfrm>
          <a:off x="4927600" y="12095251"/>
          <a:ext cx="622300" cy="32520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BBE5D13-FE7F-D743-B70B-A0E7096816D8}" type="TxLink">
            <a:rPr lang="en-US" sz="1800" b="1" i="0" u="none" strike="noStrike">
              <a:solidFill>
                <a:srgbClr val="000000"/>
              </a:solidFill>
              <a:latin typeface="Calibri"/>
              <a:cs typeface="Calibri"/>
            </a:rPr>
            <a:pPr algn="ctr"/>
            <a:t>#¡REF!</a:t>
          </a:fld>
          <a:endParaRPr lang="es-MX" sz="2400" b="1"/>
        </a:p>
      </xdr:txBody>
    </xdr:sp>
    <xdr:clientData/>
  </xdr:twoCellAnchor>
  <xdr:twoCellAnchor>
    <xdr:from>
      <xdr:col>1</xdr:col>
      <xdr:colOff>393700</xdr:colOff>
      <xdr:row>34</xdr:row>
      <xdr:rowOff>50800</xdr:rowOff>
    </xdr:from>
    <xdr:to>
      <xdr:col>8</xdr:col>
      <xdr:colOff>1244600</xdr:colOff>
      <xdr:row>49</xdr:row>
      <xdr:rowOff>266700</xdr:rowOff>
    </xdr:to>
    <xdr:sp macro="" textlink="">
      <xdr:nvSpPr>
        <xdr:cNvPr id="330" name="Rectángulo redondeado 329">
          <a:extLst>
            <a:ext uri="{FF2B5EF4-FFF2-40B4-BE49-F238E27FC236}">
              <a16:creationId xmlns:a16="http://schemas.microsoft.com/office/drawing/2014/main" id="{00000000-0008-0000-0300-00004A010000}"/>
            </a:ext>
          </a:extLst>
        </xdr:cNvPr>
        <xdr:cNvSpPr/>
      </xdr:nvSpPr>
      <xdr:spPr>
        <a:xfrm>
          <a:off x="952500" y="9410700"/>
          <a:ext cx="7543800" cy="3073400"/>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848902</xdr:colOff>
      <xdr:row>44</xdr:row>
      <xdr:rowOff>149261</xdr:rowOff>
    </xdr:from>
    <xdr:to>
      <xdr:col>12</xdr:col>
      <xdr:colOff>342472</xdr:colOff>
      <xdr:row>47</xdr:row>
      <xdr:rowOff>149261</xdr:rowOff>
    </xdr:to>
    <xdr:sp macro="" textlink="">
      <xdr:nvSpPr>
        <xdr:cNvPr id="343" name="CuadroTexto 342">
          <a:extLst>
            <a:ext uri="{FF2B5EF4-FFF2-40B4-BE49-F238E27FC236}">
              <a16:creationId xmlns:a16="http://schemas.microsoft.com/office/drawing/2014/main" id="{00000000-0008-0000-0300-000057010000}"/>
            </a:ext>
          </a:extLst>
        </xdr:cNvPr>
        <xdr:cNvSpPr txBox="1"/>
      </xdr:nvSpPr>
      <xdr:spPr>
        <a:xfrm>
          <a:off x="9535702" y="11414161"/>
          <a:ext cx="3760770" cy="5715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baseline="0">
              <a:solidFill>
                <a:srgbClr val="002060"/>
              </a:solidFill>
              <a:latin typeface="Century Gothic" panose="020B0502020202020204" pitchFamily="34" charset="0"/>
            </a:rPr>
            <a:t>ii. </a:t>
          </a:r>
          <a:r>
            <a:rPr lang="es-MX" sz="1200" b="1">
              <a:solidFill>
                <a:srgbClr val="002060"/>
              </a:solidFill>
              <a:latin typeface="Century Gothic" panose="020B0502020202020204" pitchFamily="34" charset="0"/>
            </a:rPr>
            <a:t> FORTALECIMIENTO DEL SISTEMA DE GESTIÓN Y DE DESEMPEÑO</a:t>
          </a:r>
          <a:r>
            <a:rPr lang="es-MX" sz="1200" b="1" baseline="0">
              <a:solidFill>
                <a:srgbClr val="002060"/>
              </a:solidFill>
              <a:latin typeface="Century Gothic" panose="020B0502020202020204" pitchFamily="34" charset="0"/>
            </a:rPr>
            <a:t> </a:t>
          </a:r>
          <a:r>
            <a:rPr lang="es-MX" sz="1200" b="1">
              <a:solidFill>
                <a:srgbClr val="002060"/>
              </a:solidFill>
              <a:latin typeface="Century Gothic" panose="020B0502020202020204" pitchFamily="34" charset="0"/>
            </a:rPr>
            <a:t>INSTITUCIONAL</a:t>
          </a:r>
        </a:p>
      </xdr:txBody>
    </xdr:sp>
    <xdr:clientData/>
  </xdr:twoCellAnchor>
  <xdr:twoCellAnchor>
    <xdr:from>
      <xdr:col>9</xdr:col>
      <xdr:colOff>913259</xdr:colOff>
      <xdr:row>48</xdr:row>
      <xdr:rowOff>50801</xdr:rowOff>
    </xdr:from>
    <xdr:to>
      <xdr:col>11</xdr:col>
      <xdr:colOff>817367</xdr:colOff>
      <xdr:row>49</xdr:row>
      <xdr:rowOff>242585</xdr:rowOff>
    </xdr:to>
    <xdr:sp macro="" textlink="">
      <xdr:nvSpPr>
        <xdr:cNvPr id="344" name="CuadroTexto 343">
          <a:extLst>
            <a:ext uri="{FF2B5EF4-FFF2-40B4-BE49-F238E27FC236}">
              <a16:creationId xmlns:a16="http://schemas.microsoft.com/office/drawing/2014/main" id="{00000000-0008-0000-0300-000058010000}"/>
            </a:ext>
          </a:extLst>
        </xdr:cNvPr>
        <xdr:cNvSpPr txBox="1"/>
      </xdr:nvSpPr>
      <xdr:spPr>
        <a:xfrm>
          <a:off x="9600059" y="12077701"/>
          <a:ext cx="2545708" cy="382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tx1"/>
              </a:solidFill>
              <a:latin typeface="Century Gothic" panose="020B0502020202020204" pitchFamily="34" charset="0"/>
            </a:rPr>
            <a:t>Total actividades evaluadas</a:t>
          </a:r>
        </a:p>
      </xdr:txBody>
    </xdr:sp>
    <xdr:clientData/>
  </xdr:twoCellAnchor>
  <xdr:twoCellAnchor>
    <xdr:from>
      <xdr:col>11</xdr:col>
      <xdr:colOff>727040</xdr:colOff>
      <xdr:row>48</xdr:row>
      <xdr:rowOff>55651</xdr:rowOff>
    </xdr:from>
    <xdr:to>
      <xdr:col>12</xdr:col>
      <xdr:colOff>66640</xdr:colOff>
      <xdr:row>49</xdr:row>
      <xdr:rowOff>190357</xdr:rowOff>
    </xdr:to>
    <xdr:sp macro="" textlink="$I$16">
      <xdr:nvSpPr>
        <xdr:cNvPr id="345" name="Rectángulo redondeado 344">
          <a:extLst>
            <a:ext uri="{FF2B5EF4-FFF2-40B4-BE49-F238E27FC236}">
              <a16:creationId xmlns:a16="http://schemas.microsoft.com/office/drawing/2014/main" id="{00000000-0008-0000-0300-000059010000}"/>
            </a:ext>
          </a:extLst>
        </xdr:cNvPr>
        <xdr:cNvSpPr/>
      </xdr:nvSpPr>
      <xdr:spPr>
        <a:xfrm>
          <a:off x="12055440" y="12082551"/>
          <a:ext cx="965200" cy="32520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FD8AE710-9BC2-D14E-9FDB-6C6BCDF619BF}" type="TxLink">
            <a:rPr lang="en-US" sz="1800" b="1" i="0" u="none" strike="noStrike">
              <a:solidFill>
                <a:schemeClr val="tx1"/>
              </a:solidFill>
              <a:latin typeface="Calibri" panose="020F0502020204030204" pitchFamily="34" charset="0"/>
              <a:ea typeface="+mn-ea"/>
              <a:cs typeface="Calibri" panose="020F0502020204030204" pitchFamily="34" charset="0"/>
            </a:rPr>
            <a:pPr marL="0" indent="0" algn="ctr"/>
            <a:t>9</a:t>
          </a:fld>
          <a:endParaRPr lang="es-MX" sz="1800" b="1" i="0" u="none" strike="noStrike">
            <a:solidFill>
              <a:schemeClr val="tx1"/>
            </a:solidFill>
            <a:latin typeface="Calibri" panose="020F0502020204030204" pitchFamily="34" charset="0"/>
            <a:ea typeface="+mn-ea"/>
            <a:cs typeface="Calibri" panose="020F0502020204030204" pitchFamily="34" charset="0"/>
          </a:endParaRPr>
        </a:p>
      </xdr:txBody>
    </xdr:sp>
    <xdr:clientData/>
  </xdr:twoCellAnchor>
  <xdr:twoCellAnchor>
    <xdr:from>
      <xdr:col>12</xdr:col>
      <xdr:colOff>302567</xdr:colOff>
      <xdr:row>18</xdr:row>
      <xdr:rowOff>97764</xdr:rowOff>
    </xdr:from>
    <xdr:to>
      <xdr:col>13</xdr:col>
      <xdr:colOff>4117</xdr:colOff>
      <xdr:row>21</xdr:row>
      <xdr:rowOff>41871</xdr:rowOff>
    </xdr:to>
    <xdr:sp macro="" textlink="">
      <xdr:nvSpPr>
        <xdr:cNvPr id="348" name="Rectángulo redondeado 347">
          <a:extLst>
            <a:ext uri="{FF2B5EF4-FFF2-40B4-BE49-F238E27FC236}">
              <a16:creationId xmlns:a16="http://schemas.microsoft.com/office/drawing/2014/main" id="{00000000-0008-0000-0300-00005C010000}"/>
            </a:ext>
          </a:extLst>
        </xdr:cNvPr>
        <xdr:cNvSpPr/>
      </xdr:nvSpPr>
      <xdr:spPr>
        <a:xfrm rot="5400000">
          <a:off x="13209255" y="6059648"/>
          <a:ext cx="613997" cy="524956"/>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12</xdr:col>
      <xdr:colOff>285958</xdr:colOff>
      <xdr:row>20</xdr:row>
      <xdr:rowOff>141235</xdr:rowOff>
    </xdr:from>
    <xdr:to>
      <xdr:col>13</xdr:col>
      <xdr:colOff>124487</xdr:colOff>
      <xdr:row>20</xdr:row>
      <xdr:rowOff>445477</xdr:rowOff>
    </xdr:to>
    <xdr:sp macro="" textlink="">
      <xdr:nvSpPr>
        <xdr:cNvPr id="349" name="CuadroTexto 348">
          <a:extLst>
            <a:ext uri="{FF2B5EF4-FFF2-40B4-BE49-F238E27FC236}">
              <a16:creationId xmlns:a16="http://schemas.microsoft.com/office/drawing/2014/main" id="{00000000-0008-0000-0300-00005D010000}"/>
            </a:ext>
          </a:extLst>
        </xdr:cNvPr>
        <xdr:cNvSpPr txBox="1"/>
      </xdr:nvSpPr>
      <xdr:spPr>
        <a:xfrm>
          <a:off x="13237167" y="6170246"/>
          <a:ext cx="661935" cy="30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a:t>20,2%</a:t>
          </a:r>
        </a:p>
      </xdr:txBody>
    </xdr:sp>
    <xdr:clientData/>
  </xdr:twoCellAnchor>
  <xdr:twoCellAnchor>
    <xdr:from>
      <xdr:col>6</xdr:col>
      <xdr:colOff>1066987</xdr:colOff>
      <xdr:row>87</xdr:row>
      <xdr:rowOff>52368</xdr:rowOff>
    </xdr:from>
    <xdr:to>
      <xdr:col>7</xdr:col>
      <xdr:colOff>492510</xdr:colOff>
      <xdr:row>88</xdr:row>
      <xdr:rowOff>132892</xdr:rowOff>
    </xdr:to>
    <xdr:sp macro="" textlink="[1]CAL2!$D$66">
      <xdr:nvSpPr>
        <xdr:cNvPr id="441" name="CuadroTexto 440">
          <a:extLst>
            <a:ext uri="{FF2B5EF4-FFF2-40B4-BE49-F238E27FC236}">
              <a16:creationId xmlns:a16="http://schemas.microsoft.com/office/drawing/2014/main" id="{00000000-0008-0000-0300-0000B9010000}"/>
            </a:ext>
          </a:extLst>
        </xdr:cNvPr>
        <xdr:cNvSpPr txBox="1"/>
      </xdr:nvSpPr>
      <xdr:spPr>
        <a:xfrm>
          <a:off x="5550087" y="23102868"/>
          <a:ext cx="873323" cy="38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i="0" u="none" strike="noStrike">
              <a:solidFill>
                <a:srgbClr val="000000"/>
              </a:solidFill>
              <a:latin typeface="Calibri"/>
              <a:ea typeface="+mn-ea"/>
              <a:cs typeface="Calibri"/>
            </a:rPr>
            <a:t>100%</a:t>
          </a:r>
          <a:endParaRPr lang="en-US" sz="2400" b="1" i="0" u="none" strike="noStrike">
            <a:solidFill>
              <a:srgbClr val="000000"/>
            </a:solidFill>
            <a:latin typeface="Calibri"/>
            <a:ea typeface="+mn-ea"/>
            <a:cs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127000</xdr:colOff>
      <xdr:row>2</xdr:row>
      <xdr:rowOff>50802</xdr:rowOff>
    </xdr:from>
    <xdr:to>
      <xdr:col>18</xdr:col>
      <xdr:colOff>228600</xdr:colOff>
      <xdr:row>4</xdr:row>
      <xdr:rowOff>306468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4198600" y="457202"/>
          <a:ext cx="1752600" cy="636666"/>
        </a:xfrm>
        <a:prstGeom prst="rect">
          <a:avLst/>
        </a:prstGeom>
      </xdr:spPr>
    </xdr:pic>
    <xdr:clientData/>
  </xdr:twoCellAnchor>
  <xdr:twoCellAnchor editAs="oneCell">
    <xdr:from>
      <xdr:col>13</xdr:col>
      <xdr:colOff>736601</xdr:colOff>
      <xdr:row>1</xdr:row>
      <xdr:rowOff>151134</xdr:rowOff>
    </xdr:from>
    <xdr:to>
      <xdr:col>15</xdr:col>
      <xdr:colOff>698500</xdr:colOff>
      <xdr:row>4</xdr:row>
      <xdr:rowOff>172544</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2331701" y="354334"/>
          <a:ext cx="1612899" cy="605610"/>
        </a:xfrm>
        <a:prstGeom prst="rect">
          <a:avLst/>
        </a:prstGeom>
      </xdr:spPr>
    </xdr:pic>
    <xdr:clientData/>
  </xdr:twoCellAnchor>
  <xdr:twoCellAnchor editAs="oneCell">
    <xdr:from>
      <xdr:col>1</xdr:col>
      <xdr:colOff>25401</xdr:colOff>
      <xdr:row>1</xdr:row>
      <xdr:rowOff>38100</xdr:rowOff>
    </xdr:from>
    <xdr:to>
      <xdr:col>4</xdr:col>
      <xdr:colOff>215901</xdr:colOff>
      <xdr:row>12</xdr:row>
      <xdr:rowOff>112573</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850901" y="241300"/>
          <a:ext cx="3060700" cy="2716073"/>
        </a:xfrm>
        <a:prstGeom prst="rect">
          <a:avLst/>
        </a:prstGeom>
      </xdr:spPr>
    </xdr:pic>
    <xdr:clientData/>
  </xdr:twoCellAnchor>
  <xdr:twoCellAnchor editAs="oneCell">
    <xdr:from>
      <xdr:col>4</xdr:col>
      <xdr:colOff>482601</xdr:colOff>
      <xdr:row>7</xdr:row>
      <xdr:rowOff>12700</xdr:rowOff>
    </xdr:from>
    <xdr:to>
      <xdr:col>6</xdr:col>
      <xdr:colOff>44753</xdr:colOff>
      <xdr:row>12</xdr:row>
      <xdr:rowOff>94651</xdr:rowOff>
    </xdr:to>
    <xdr:pic>
      <xdr:nvPicPr>
        <xdr:cNvPr id="6" name="Marcador de posición de imagen 2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4178301" y="1905000"/>
          <a:ext cx="1371599" cy="1034451"/>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5</xdr:col>
      <xdr:colOff>624645</xdr:colOff>
      <xdr:row>7</xdr:row>
      <xdr:rowOff>12700</xdr:rowOff>
    </xdr:from>
    <xdr:to>
      <xdr:col>7</xdr:col>
      <xdr:colOff>340313</xdr:colOff>
      <xdr:row>12</xdr:row>
      <xdr:rowOff>90932</xdr:rowOff>
    </xdr:to>
    <xdr:pic>
      <xdr:nvPicPr>
        <xdr:cNvPr id="7" name="Marcador de posición de imagen 21">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r="-107"/>
        <a:stretch/>
      </xdr:blipFill>
      <xdr:spPr>
        <a:xfrm>
          <a:off x="5615745" y="1905000"/>
          <a:ext cx="1366668" cy="1030732"/>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7</xdr:col>
      <xdr:colOff>407278</xdr:colOff>
      <xdr:row>7</xdr:row>
      <xdr:rowOff>0</xdr:rowOff>
    </xdr:from>
    <xdr:to>
      <xdr:col>9</xdr:col>
      <xdr:colOff>122946</xdr:colOff>
      <xdr:row>12</xdr:row>
      <xdr:rowOff>78232</xdr:rowOff>
    </xdr:to>
    <xdr:pic>
      <xdr:nvPicPr>
        <xdr:cNvPr id="8" name="Marcador de posición de imagen 2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7049378" y="1892300"/>
          <a:ext cx="1366668" cy="1030732"/>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10</xdr:col>
      <xdr:colOff>824381</xdr:colOff>
      <xdr:row>6</xdr:row>
      <xdr:rowOff>177800</xdr:rowOff>
    </xdr:from>
    <xdr:to>
      <xdr:col>12</xdr:col>
      <xdr:colOff>540049</xdr:colOff>
      <xdr:row>12</xdr:row>
      <xdr:rowOff>65532</xdr:rowOff>
    </xdr:to>
    <xdr:pic>
      <xdr:nvPicPr>
        <xdr:cNvPr id="9" name="Marcador de posición de imagen 2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7" cstate="screen">
          <a:extLst>
            <a:ext uri="{28A0092B-C50C-407E-A947-70E740481C1C}">
              <a14:useLocalDpi xmlns:a14="http://schemas.microsoft.com/office/drawing/2010/main"/>
            </a:ext>
          </a:extLst>
        </a:blip>
        <a:srcRect/>
        <a:stretch/>
      </xdr:blipFill>
      <xdr:spPr>
        <a:xfrm>
          <a:off x="9942981" y="1879600"/>
          <a:ext cx="1366668" cy="1030732"/>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12</xdr:col>
      <xdr:colOff>646566</xdr:colOff>
      <xdr:row>6</xdr:row>
      <xdr:rowOff>177800</xdr:rowOff>
    </xdr:from>
    <xdr:to>
      <xdr:col>14</xdr:col>
      <xdr:colOff>362234</xdr:colOff>
      <xdr:row>12</xdr:row>
      <xdr:rowOff>65532</xdr:rowOff>
    </xdr:to>
    <xdr:pic>
      <xdr:nvPicPr>
        <xdr:cNvPr id="10" name="Marcador de posición de imagen 2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11416166" y="1879600"/>
          <a:ext cx="1366668" cy="1030732"/>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14</xdr:col>
      <xdr:colOff>443381</xdr:colOff>
      <xdr:row>6</xdr:row>
      <xdr:rowOff>180593</xdr:rowOff>
    </xdr:from>
    <xdr:to>
      <xdr:col>16</xdr:col>
      <xdr:colOff>159049</xdr:colOff>
      <xdr:row>12</xdr:row>
      <xdr:rowOff>68325</xdr:rowOff>
    </xdr:to>
    <xdr:pic>
      <xdr:nvPicPr>
        <xdr:cNvPr id="13" name="Marcador de posición de imagen 2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9" cstate="screen">
          <a:extLst>
            <a:ext uri="{28A0092B-C50C-407E-A947-70E740481C1C}">
              <a14:useLocalDpi xmlns:a14="http://schemas.microsoft.com/office/drawing/2010/main"/>
            </a:ext>
          </a:extLst>
        </a:blip>
        <a:srcRect/>
        <a:stretch/>
      </xdr:blipFill>
      <xdr:spPr>
        <a:xfrm>
          <a:off x="12863981" y="1882393"/>
          <a:ext cx="1366668" cy="1030732"/>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16</xdr:col>
      <xdr:colOff>239507</xdr:colOff>
      <xdr:row>7</xdr:row>
      <xdr:rowOff>12700</xdr:rowOff>
    </xdr:from>
    <xdr:to>
      <xdr:col>17</xdr:col>
      <xdr:colOff>796925</xdr:colOff>
      <xdr:row>12</xdr:row>
      <xdr:rowOff>103188</xdr:rowOff>
    </xdr:to>
    <xdr:pic>
      <xdr:nvPicPr>
        <xdr:cNvPr id="15" name="Marcador de posición de imagen 2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cstate="screen">
          <a:extLst>
            <a:ext uri="{28A0092B-C50C-407E-A947-70E740481C1C}">
              <a14:useLocalDpi xmlns:a14="http://schemas.microsoft.com/office/drawing/2010/main"/>
            </a:ext>
          </a:extLst>
        </a:blip>
        <a:srcRect/>
        <a:stretch/>
      </xdr:blipFill>
      <xdr:spPr>
        <a:xfrm>
          <a:off x="14311107" y="1905000"/>
          <a:ext cx="1382918" cy="1042988"/>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twoCellAnchor editAs="oneCell">
    <xdr:from>
      <xdr:col>9</xdr:col>
      <xdr:colOff>190501</xdr:colOff>
      <xdr:row>6</xdr:row>
      <xdr:rowOff>165100</xdr:rowOff>
    </xdr:from>
    <xdr:to>
      <xdr:col>10</xdr:col>
      <xdr:colOff>787401</xdr:colOff>
      <xdr:row>12</xdr:row>
      <xdr:rowOff>94865</xdr:rowOff>
    </xdr:to>
    <xdr:pic>
      <xdr:nvPicPr>
        <xdr:cNvPr id="16" name="Marcador de posición de imagen 2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rcRect/>
        <a:stretch/>
      </xdr:blipFill>
      <xdr:spPr>
        <a:xfrm>
          <a:off x="8483601" y="1866900"/>
          <a:ext cx="1422400" cy="1072765"/>
        </a:xfrm>
        <a:custGeom>
          <a:avLst/>
          <a:gdLst>
            <a:gd name="connsiteX0" fmla="*/ 527362 w 5700871"/>
            <a:gd name="connsiteY0" fmla="*/ 0 h 4296229"/>
            <a:gd name="connsiteX1" fmla="*/ 5173509 w 5700871"/>
            <a:gd name="connsiteY1" fmla="*/ 0 h 4296229"/>
            <a:gd name="connsiteX2" fmla="*/ 5700871 w 5700871"/>
            <a:gd name="connsiteY2" fmla="*/ 527362 h 4296229"/>
            <a:gd name="connsiteX3" fmla="*/ 5700871 w 5700871"/>
            <a:gd name="connsiteY3" fmla="*/ 3768867 h 4296229"/>
            <a:gd name="connsiteX4" fmla="*/ 5173509 w 5700871"/>
            <a:gd name="connsiteY4" fmla="*/ 4296229 h 4296229"/>
            <a:gd name="connsiteX5" fmla="*/ 527362 w 5700871"/>
            <a:gd name="connsiteY5" fmla="*/ 4296229 h 4296229"/>
            <a:gd name="connsiteX6" fmla="*/ 0 w 5700871"/>
            <a:gd name="connsiteY6" fmla="*/ 3768867 h 4296229"/>
            <a:gd name="connsiteX7" fmla="*/ 0 w 5700871"/>
            <a:gd name="connsiteY7" fmla="*/ 527362 h 4296229"/>
            <a:gd name="connsiteX8" fmla="*/ 527362 w 5700871"/>
            <a:gd name="connsiteY8" fmla="*/ 0 h 429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00871" h="4296229">
              <a:moveTo>
                <a:pt x="527362" y="0"/>
              </a:moveTo>
              <a:lnTo>
                <a:pt x="5173509" y="0"/>
              </a:lnTo>
              <a:cubicBezTo>
                <a:pt x="5464763" y="0"/>
                <a:pt x="5700871" y="236108"/>
                <a:pt x="5700871" y="527362"/>
              </a:cubicBezTo>
              <a:lnTo>
                <a:pt x="5700871" y="3768867"/>
              </a:lnTo>
              <a:cubicBezTo>
                <a:pt x="5700871" y="4060121"/>
                <a:pt x="5464763" y="4296229"/>
                <a:pt x="5173509" y="4296229"/>
              </a:cubicBezTo>
              <a:lnTo>
                <a:pt x="527362" y="4296229"/>
              </a:lnTo>
              <a:cubicBezTo>
                <a:pt x="236108" y="4296229"/>
                <a:pt x="0" y="4060121"/>
                <a:pt x="0" y="3768867"/>
              </a:cubicBezTo>
              <a:lnTo>
                <a:pt x="0" y="527362"/>
              </a:lnTo>
              <a:cubicBezTo>
                <a:pt x="0" y="236108"/>
                <a:pt x="236108" y="0"/>
                <a:pt x="527362" y="0"/>
              </a:cubicBezTo>
              <a:close/>
            </a:path>
          </a:pathLst>
        </a:custGeom>
        <a:pattFill prst="zigZag">
          <a:fgClr>
            <a:schemeClr val="accent1"/>
          </a:fgClr>
          <a:bgClr>
            <a:schemeClr val="bg1"/>
          </a:bgClr>
        </a:patt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349250</xdr:colOff>
      <xdr:row>11</xdr:row>
      <xdr:rowOff>57150</xdr:rowOff>
    </xdr:from>
    <xdr:to>
      <xdr:col>13</xdr:col>
      <xdr:colOff>381000</xdr:colOff>
      <xdr:row>11</xdr:row>
      <xdr:rowOff>429835</xdr:rowOff>
    </xdr:to>
    <xdr:sp macro="" textlink="">
      <xdr:nvSpPr>
        <xdr:cNvPr id="2" name="Rectángulo redondeado 1">
          <a:extLst>
            <a:ext uri="{FF2B5EF4-FFF2-40B4-BE49-F238E27FC236}">
              <a16:creationId xmlns:a16="http://schemas.microsoft.com/office/drawing/2014/main" id="{00000000-0008-0000-0900-000002000000}"/>
            </a:ext>
          </a:extLst>
        </xdr:cNvPr>
        <xdr:cNvSpPr/>
      </xdr:nvSpPr>
      <xdr:spPr>
        <a:xfrm rot="5400000">
          <a:off x="13469332" y="13642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11</xdr:row>
      <xdr:rowOff>57150</xdr:rowOff>
    </xdr:from>
    <xdr:to>
      <xdr:col>12</xdr:col>
      <xdr:colOff>673100</xdr:colOff>
      <xdr:row>11</xdr:row>
      <xdr:rowOff>429835</xdr:rowOff>
    </xdr:to>
    <xdr:sp macro="" textlink="">
      <xdr:nvSpPr>
        <xdr:cNvPr id="3" name="Rectángulo redondeado 2">
          <a:extLst>
            <a:ext uri="{FF2B5EF4-FFF2-40B4-BE49-F238E27FC236}">
              <a16:creationId xmlns:a16="http://schemas.microsoft.com/office/drawing/2014/main" id="{00000000-0008-0000-0900-000003000000}"/>
            </a:ext>
          </a:extLst>
        </xdr:cNvPr>
        <xdr:cNvSpPr/>
      </xdr:nvSpPr>
      <xdr:spPr>
        <a:xfrm rot="5400000">
          <a:off x="13208982" y="16373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11</xdr:row>
      <xdr:rowOff>57150</xdr:rowOff>
    </xdr:from>
    <xdr:to>
      <xdr:col>12</xdr:col>
      <xdr:colOff>0</xdr:colOff>
      <xdr:row>11</xdr:row>
      <xdr:rowOff>429835</xdr:rowOff>
    </xdr:to>
    <xdr:sp macro="" textlink="">
      <xdr:nvSpPr>
        <xdr:cNvPr id="4" name="Rectángulo redondeado 3">
          <a:extLst>
            <a:ext uri="{FF2B5EF4-FFF2-40B4-BE49-F238E27FC236}">
              <a16:creationId xmlns:a16="http://schemas.microsoft.com/office/drawing/2014/main" id="{00000000-0008-0000-0900-000004000000}"/>
            </a:ext>
          </a:extLst>
        </xdr:cNvPr>
        <xdr:cNvSpPr/>
      </xdr:nvSpPr>
      <xdr:spPr>
        <a:xfrm rot="5400000">
          <a:off x="12872432" y="19738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336550</xdr:colOff>
      <xdr:row>11</xdr:row>
      <xdr:rowOff>63500</xdr:rowOff>
    </xdr:from>
    <xdr:to>
      <xdr:col>11</xdr:col>
      <xdr:colOff>38100</xdr:colOff>
      <xdr:row>11</xdr:row>
      <xdr:rowOff>431800</xdr:rowOff>
    </xdr:to>
    <xdr:sp macro="" textlink="">
      <xdr:nvSpPr>
        <xdr:cNvPr id="5" name="Rectángulo redondeado 4">
          <a:extLst>
            <a:ext uri="{FF2B5EF4-FFF2-40B4-BE49-F238E27FC236}">
              <a16:creationId xmlns:a16="http://schemas.microsoft.com/office/drawing/2014/main" id="{00000000-0008-0000-0900-000005000000}"/>
            </a:ext>
          </a:extLst>
        </xdr:cNvPr>
        <xdr:cNvSpPr/>
      </xdr:nvSpPr>
      <xdr:spPr>
        <a:xfrm rot="5400000">
          <a:off x="12468225" y="2359025"/>
          <a:ext cx="368300"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11</xdr:col>
      <xdr:colOff>177800</xdr:colOff>
      <xdr:row>10</xdr:row>
      <xdr:rowOff>12700</xdr:rowOff>
    </xdr:from>
    <xdr:to>
      <xdr:col>12</xdr:col>
      <xdr:colOff>787400</xdr:colOff>
      <xdr:row>10</xdr:row>
      <xdr:rowOff>482600</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13055600" y="1803400"/>
          <a:ext cx="14351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Programación PA</a:t>
          </a:r>
        </a:p>
        <a:p>
          <a:pPr algn="ctr"/>
          <a:r>
            <a:rPr lang="es-MX" sz="1200" b="1"/>
            <a:t>2023 </a:t>
          </a:r>
        </a:p>
      </xdr:txBody>
    </xdr:sp>
    <xdr:clientData/>
  </xdr:twoCellAnchor>
  <xdr:twoCellAnchor>
    <xdr:from>
      <xdr:col>10</xdr:col>
      <xdr:colOff>368300</xdr:colOff>
      <xdr:row>11</xdr:row>
      <xdr:rowOff>101600</xdr:rowOff>
    </xdr:from>
    <xdr:to>
      <xdr:col>11</xdr:col>
      <xdr:colOff>127000</xdr:colOff>
      <xdr:row>11</xdr:row>
      <xdr:rowOff>381000</xdr:rowOff>
    </xdr:to>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12420600" y="2476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31,4%</a:t>
          </a:r>
        </a:p>
      </xdr:txBody>
    </xdr:sp>
    <xdr:clientData/>
  </xdr:twoCellAnchor>
  <xdr:twoCellAnchor editAs="oneCell">
    <xdr:from>
      <xdr:col>8</xdr:col>
      <xdr:colOff>927099</xdr:colOff>
      <xdr:row>1</xdr:row>
      <xdr:rowOff>12700</xdr:rowOff>
    </xdr:from>
    <xdr:to>
      <xdr:col>9</xdr:col>
      <xdr:colOff>1305558</xdr:colOff>
      <xdr:row>6</xdr:row>
      <xdr:rowOff>38100</xdr:rowOff>
    </xdr:to>
    <xdr:pic>
      <xdr:nvPicPr>
        <xdr:cNvPr id="8" name="Imagen 7" descr="index">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1799" y="203200"/>
          <a:ext cx="1813559" cy="97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685800</xdr:colOff>
      <xdr:row>10</xdr:row>
      <xdr:rowOff>1066800</xdr:rowOff>
    </xdr:from>
    <xdr:to>
      <xdr:col>11</xdr:col>
      <xdr:colOff>38100</xdr:colOff>
      <xdr:row>11</xdr:row>
      <xdr:rowOff>139700</xdr:rowOff>
    </xdr:to>
    <xdr:sp macro="" textlink="">
      <xdr:nvSpPr>
        <xdr:cNvPr id="9" name="Triángulo 8">
          <a:extLst>
            <a:ext uri="{FF2B5EF4-FFF2-40B4-BE49-F238E27FC236}">
              <a16:creationId xmlns:a16="http://schemas.microsoft.com/office/drawing/2014/main" id="{00000000-0008-0000-0900-000009000000}"/>
            </a:ext>
          </a:extLst>
        </xdr:cNvPr>
        <xdr:cNvSpPr/>
      </xdr:nvSpPr>
      <xdr:spPr>
        <a:xfrm rot="10800000">
          <a:off x="12065000" y="3276600"/>
          <a:ext cx="177800" cy="2794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10</xdr:col>
      <xdr:colOff>508000</xdr:colOff>
      <xdr:row>10</xdr:row>
      <xdr:rowOff>838200</xdr:rowOff>
    </xdr:from>
    <xdr:to>
      <xdr:col>11</xdr:col>
      <xdr:colOff>266700</xdr:colOff>
      <xdr:row>11</xdr:row>
      <xdr:rowOff>88900</xdr:rowOff>
    </xdr:to>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11887200" y="3048000"/>
          <a:ext cx="584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30,6%</a:t>
          </a:r>
        </a:p>
      </xdr:txBody>
    </xdr:sp>
    <xdr:clientData/>
  </xdr:twoCellAnchor>
  <xdr:twoCellAnchor>
    <xdr:from>
      <xdr:col>10</xdr:col>
      <xdr:colOff>546100</xdr:colOff>
      <xdr:row>11</xdr:row>
      <xdr:rowOff>381000</xdr:rowOff>
    </xdr:from>
    <xdr:to>
      <xdr:col>11</xdr:col>
      <xdr:colOff>63500</xdr:colOff>
      <xdr:row>12</xdr:row>
      <xdr:rowOff>177800</xdr:rowOff>
    </xdr:to>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12598400" y="2755900"/>
          <a:ext cx="3429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11</xdr:col>
      <xdr:colOff>317500</xdr:colOff>
      <xdr:row>11</xdr:row>
      <xdr:rowOff>393700</xdr:rowOff>
    </xdr:from>
    <xdr:to>
      <xdr:col>11</xdr:col>
      <xdr:colOff>660400</xdr:colOff>
      <xdr:row>12</xdr:row>
      <xdr:rowOff>25400</xdr:rowOff>
    </xdr:to>
    <xdr:sp macro="" textlink="">
      <xdr:nvSpPr>
        <xdr:cNvPr id="12" name="CuadroTexto 11">
          <a:extLst>
            <a:ext uri="{FF2B5EF4-FFF2-40B4-BE49-F238E27FC236}">
              <a16:creationId xmlns:a16="http://schemas.microsoft.com/office/drawing/2014/main" id="{00000000-0008-0000-0900-00000C000000}"/>
            </a:ext>
          </a:extLst>
        </xdr:cNvPr>
        <xdr:cNvSpPr txBox="1"/>
      </xdr:nvSpPr>
      <xdr:spPr>
        <a:xfrm>
          <a:off x="13195300" y="2768600"/>
          <a:ext cx="3429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12</xdr:col>
      <xdr:colOff>152400</xdr:colOff>
      <xdr:row>11</xdr:row>
      <xdr:rowOff>368300</xdr:rowOff>
    </xdr:from>
    <xdr:to>
      <xdr:col>12</xdr:col>
      <xdr:colOff>495300</xdr:colOff>
      <xdr:row>12</xdr:row>
      <xdr:rowOff>0</xdr:rowOff>
    </xdr:to>
    <xdr:sp macro="" textlink="">
      <xdr:nvSpPr>
        <xdr:cNvPr id="13" name="CuadroTexto 12">
          <a:extLst>
            <a:ext uri="{FF2B5EF4-FFF2-40B4-BE49-F238E27FC236}">
              <a16:creationId xmlns:a16="http://schemas.microsoft.com/office/drawing/2014/main" id="{00000000-0008-0000-0900-00000D000000}"/>
            </a:ext>
          </a:extLst>
        </xdr:cNvPr>
        <xdr:cNvSpPr txBox="1"/>
      </xdr:nvSpPr>
      <xdr:spPr>
        <a:xfrm>
          <a:off x="13855700" y="2743200"/>
          <a:ext cx="3429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12</xdr:col>
      <xdr:colOff>762000</xdr:colOff>
      <xdr:row>11</xdr:row>
      <xdr:rowOff>368300</xdr:rowOff>
    </xdr:from>
    <xdr:to>
      <xdr:col>13</xdr:col>
      <xdr:colOff>279400</xdr:colOff>
      <xdr:row>12</xdr:row>
      <xdr:rowOff>0</xdr:rowOff>
    </xdr:to>
    <xdr:sp macro="" textlink="">
      <xdr:nvSpPr>
        <xdr:cNvPr id="14" name="CuadroTexto 13">
          <a:extLst>
            <a:ext uri="{FF2B5EF4-FFF2-40B4-BE49-F238E27FC236}">
              <a16:creationId xmlns:a16="http://schemas.microsoft.com/office/drawing/2014/main" id="{00000000-0008-0000-0900-00000E000000}"/>
            </a:ext>
          </a:extLst>
        </xdr:cNvPr>
        <xdr:cNvSpPr txBox="1"/>
      </xdr:nvSpPr>
      <xdr:spPr>
        <a:xfrm>
          <a:off x="14465300" y="2743200"/>
          <a:ext cx="3429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11</xdr:col>
      <xdr:colOff>177800</xdr:colOff>
      <xdr:row>11</xdr:row>
      <xdr:rowOff>101600</xdr:rowOff>
    </xdr:from>
    <xdr:to>
      <xdr:col>11</xdr:col>
      <xdr:colOff>762000</xdr:colOff>
      <xdr:row>11</xdr:row>
      <xdr:rowOff>381000</xdr:rowOff>
    </xdr:to>
    <xdr:sp macro="" textlink="">
      <xdr:nvSpPr>
        <xdr:cNvPr id="15" name="CuadroTexto 14">
          <a:extLst>
            <a:ext uri="{FF2B5EF4-FFF2-40B4-BE49-F238E27FC236}">
              <a16:creationId xmlns:a16="http://schemas.microsoft.com/office/drawing/2014/main" id="{00000000-0008-0000-0900-00000F000000}"/>
            </a:ext>
          </a:extLst>
        </xdr:cNvPr>
        <xdr:cNvSpPr txBox="1"/>
      </xdr:nvSpPr>
      <xdr:spPr>
        <a:xfrm>
          <a:off x="13055600" y="2476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54,6%</a:t>
          </a:r>
        </a:p>
      </xdr:txBody>
    </xdr:sp>
    <xdr:clientData/>
  </xdr:twoCellAnchor>
  <xdr:twoCellAnchor>
    <xdr:from>
      <xdr:col>12</xdr:col>
      <xdr:colOff>50800</xdr:colOff>
      <xdr:row>11</xdr:row>
      <xdr:rowOff>101600</xdr:rowOff>
    </xdr:from>
    <xdr:to>
      <xdr:col>12</xdr:col>
      <xdr:colOff>635000</xdr:colOff>
      <xdr:row>11</xdr:row>
      <xdr:rowOff>381000</xdr:rowOff>
    </xdr:to>
    <xdr:sp macro="" textlink="">
      <xdr:nvSpPr>
        <xdr:cNvPr id="16" name="CuadroTexto 15">
          <a:extLst>
            <a:ext uri="{FF2B5EF4-FFF2-40B4-BE49-F238E27FC236}">
              <a16:creationId xmlns:a16="http://schemas.microsoft.com/office/drawing/2014/main" id="{00000000-0008-0000-0900-000010000000}"/>
            </a:ext>
          </a:extLst>
        </xdr:cNvPr>
        <xdr:cNvSpPr txBox="1"/>
      </xdr:nvSpPr>
      <xdr:spPr>
        <a:xfrm>
          <a:off x="13754100" y="2476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80,9%</a:t>
          </a:r>
        </a:p>
      </xdr:txBody>
    </xdr:sp>
    <xdr:clientData/>
  </xdr:twoCellAnchor>
  <xdr:twoCellAnchor>
    <xdr:from>
      <xdr:col>12</xdr:col>
      <xdr:colOff>673100</xdr:colOff>
      <xdr:row>11</xdr:row>
      <xdr:rowOff>76200</xdr:rowOff>
    </xdr:from>
    <xdr:to>
      <xdr:col>13</xdr:col>
      <xdr:colOff>431800</xdr:colOff>
      <xdr:row>11</xdr:row>
      <xdr:rowOff>355600</xdr:rowOff>
    </xdr:to>
    <xdr:sp macro="" textlink="">
      <xdr:nvSpPr>
        <xdr:cNvPr id="17" name="CuadroTexto 16">
          <a:extLst>
            <a:ext uri="{FF2B5EF4-FFF2-40B4-BE49-F238E27FC236}">
              <a16:creationId xmlns:a16="http://schemas.microsoft.com/office/drawing/2014/main" id="{00000000-0008-0000-0900-000011000000}"/>
            </a:ext>
          </a:extLst>
        </xdr:cNvPr>
        <xdr:cNvSpPr txBox="1"/>
      </xdr:nvSpPr>
      <xdr:spPr>
        <a:xfrm>
          <a:off x="14376400" y="24511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10</xdr:col>
      <xdr:colOff>368300</xdr:colOff>
      <xdr:row>10</xdr:row>
      <xdr:rowOff>152400</xdr:rowOff>
    </xdr:from>
    <xdr:to>
      <xdr:col>11</xdr:col>
      <xdr:colOff>254000</xdr:colOff>
      <xdr:row>10</xdr:row>
      <xdr:rowOff>152400</xdr:rowOff>
    </xdr:to>
    <xdr:cxnSp macro="">
      <xdr:nvCxnSpPr>
        <xdr:cNvPr id="18" name="Conector recto 17">
          <a:extLst>
            <a:ext uri="{FF2B5EF4-FFF2-40B4-BE49-F238E27FC236}">
              <a16:creationId xmlns:a16="http://schemas.microsoft.com/office/drawing/2014/main" id="{00000000-0008-0000-0900-000012000000}"/>
            </a:ext>
          </a:extLst>
        </xdr:cNvPr>
        <xdr:cNvCxnSpPr/>
      </xdr:nvCxnSpPr>
      <xdr:spPr>
        <a:xfrm flipH="1">
          <a:off x="12420600" y="1943100"/>
          <a:ext cx="711200"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660400</xdr:colOff>
      <xdr:row>10</xdr:row>
      <xdr:rowOff>139700</xdr:rowOff>
    </xdr:from>
    <xdr:to>
      <xdr:col>13</xdr:col>
      <xdr:colOff>393700</xdr:colOff>
      <xdr:row>10</xdr:row>
      <xdr:rowOff>139700</xdr:rowOff>
    </xdr:to>
    <xdr:cxnSp macro="">
      <xdr:nvCxnSpPr>
        <xdr:cNvPr id="19" name="Conector recto 18">
          <a:extLst>
            <a:ext uri="{FF2B5EF4-FFF2-40B4-BE49-F238E27FC236}">
              <a16:creationId xmlns:a16="http://schemas.microsoft.com/office/drawing/2014/main" id="{00000000-0008-0000-0900-000013000000}"/>
            </a:ext>
          </a:extLst>
        </xdr:cNvPr>
        <xdr:cNvCxnSpPr/>
      </xdr:nvCxnSpPr>
      <xdr:spPr>
        <a:xfrm flipH="1">
          <a:off x="14363700" y="1930400"/>
          <a:ext cx="558800"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393700</xdr:colOff>
      <xdr:row>10</xdr:row>
      <xdr:rowOff>152400</xdr:rowOff>
    </xdr:from>
    <xdr:to>
      <xdr:col>13</xdr:col>
      <xdr:colOff>393700</xdr:colOff>
      <xdr:row>10</xdr:row>
      <xdr:rowOff>520700</xdr:rowOff>
    </xdr:to>
    <xdr:cxnSp macro="">
      <xdr:nvCxnSpPr>
        <xdr:cNvPr id="20" name="Conector recto 19">
          <a:extLst>
            <a:ext uri="{FF2B5EF4-FFF2-40B4-BE49-F238E27FC236}">
              <a16:creationId xmlns:a16="http://schemas.microsoft.com/office/drawing/2014/main" id="{00000000-0008-0000-0900-000014000000}"/>
            </a:ext>
          </a:extLst>
        </xdr:cNvPr>
        <xdr:cNvCxnSpPr/>
      </xdr:nvCxnSpPr>
      <xdr:spPr>
        <a:xfrm flipV="1">
          <a:off x="14922500" y="1943100"/>
          <a:ext cx="0" cy="3683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355600</xdr:colOff>
      <xdr:row>10</xdr:row>
      <xdr:rowOff>152400</xdr:rowOff>
    </xdr:from>
    <xdr:to>
      <xdr:col>10</xdr:col>
      <xdr:colOff>355600</xdr:colOff>
      <xdr:row>10</xdr:row>
      <xdr:rowOff>520700</xdr:rowOff>
    </xdr:to>
    <xdr:cxnSp macro="">
      <xdr:nvCxnSpPr>
        <xdr:cNvPr id="21" name="Conector recto 20">
          <a:extLst>
            <a:ext uri="{FF2B5EF4-FFF2-40B4-BE49-F238E27FC236}">
              <a16:creationId xmlns:a16="http://schemas.microsoft.com/office/drawing/2014/main" id="{00000000-0008-0000-0900-000015000000}"/>
            </a:ext>
          </a:extLst>
        </xdr:cNvPr>
        <xdr:cNvCxnSpPr/>
      </xdr:nvCxnSpPr>
      <xdr:spPr>
        <a:xfrm flipV="1">
          <a:off x="12407900" y="1943100"/>
          <a:ext cx="0" cy="3683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406400</xdr:colOff>
      <xdr:row>12</xdr:row>
      <xdr:rowOff>76200</xdr:rowOff>
    </xdr:from>
    <xdr:to>
      <xdr:col>11</xdr:col>
      <xdr:colOff>165100</xdr:colOff>
      <xdr:row>12</xdr:row>
      <xdr:rowOff>355600</xdr:rowOff>
    </xdr:to>
    <xdr:sp macro="" textlink="">
      <xdr:nvSpPr>
        <xdr:cNvPr id="22" name="CuadroTexto 21">
          <a:extLst>
            <a:ext uri="{FF2B5EF4-FFF2-40B4-BE49-F238E27FC236}">
              <a16:creationId xmlns:a16="http://schemas.microsoft.com/office/drawing/2014/main" id="{00000000-0008-0000-0900-000016000000}"/>
            </a:ext>
          </a:extLst>
        </xdr:cNvPr>
        <xdr:cNvSpPr txBox="1"/>
      </xdr:nvSpPr>
      <xdr:spPr>
        <a:xfrm>
          <a:off x="12458700" y="33401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28,4%</a:t>
          </a:r>
        </a:p>
      </xdr:txBody>
    </xdr:sp>
    <xdr:clientData/>
  </xdr:twoCellAnchor>
  <xdr:twoCellAnchor>
    <xdr:from>
      <xdr:col>10</xdr:col>
      <xdr:colOff>558800</xdr:colOff>
      <xdr:row>12</xdr:row>
      <xdr:rowOff>508000</xdr:rowOff>
    </xdr:from>
    <xdr:to>
      <xdr:col>11</xdr:col>
      <xdr:colOff>76200</xdr:colOff>
      <xdr:row>15</xdr:row>
      <xdr:rowOff>76200</xdr:rowOff>
    </xdr:to>
    <xdr:sp macro="" textlink="">
      <xdr:nvSpPr>
        <xdr:cNvPr id="23" name="CuadroTexto 22">
          <a:extLst>
            <a:ext uri="{FF2B5EF4-FFF2-40B4-BE49-F238E27FC236}">
              <a16:creationId xmlns:a16="http://schemas.microsoft.com/office/drawing/2014/main" id="{00000000-0008-0000-0900-000017000000}"/>
            </a:ext>
          </a:extLst>
        </xdr:cNvPr>
        <xdr:cNvSpPr txBox="1"/>
      </xdr:nvSpPr>
      <xdr:spPr>
        <a:xfrm>
          <a:off x="12611100" y="3771900"/>
          <a:ext cx="342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11</xdr:col>
      <xdr:colOff>330200</xdr:colOff>
      <xdr:row>12</xdr:row>
      <xdr:rowOff>520700</xdr:rowOff>
    </xdr:from>
    <xdr:to>
      <xdr:col>11</xdr:col>
      <xdr:colOff>673100</xdr:colOff>
      <xdr:row>15</xdr:row>
      <xdr:rowOff>139700</xdr:rowOff>
    </xdr:to>
    <xdr:sp macro="" textlink="">
      <xdr:nvSpPr>
        <xdr:cNvPr id="24" name="CuadroTexto 23">
          <a:extLst>
            <a:ext uri="{FF2B5EF4-FFF2-40B4-BE49-F238E27FC236}">
              <a16:creationId xmlns:a16="http://schemas.microsoft.com/office/drawing/2014/main" id="{00000000-0008-0000-0900-000018000000}"/>
            </a:ext>
          </a:extLst>
        </xdr:cNvPr>
        <xdr:cNvSpPr txBox="1"/>
      </xdr:nvSpPr>
      <xdr:spPr>
        <a:xfrm>
          <a:off x="13208000" y="37846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12</xdr:col>
      <xdr:colOff>165100</xdr:colOff>
      <xdr:row>12</xdr:row>
      <xdr:rowOff>495300</xdr:rowOff>
    </xdr:from>
    <xdr:to>
      <xdr:col>12</xdr:col>
      <xdr:colOff>508000</xdr:colOff>
      <xdr:row>15</xdr:row>
      <xdr:rowOff>114300</xdr:rowOff>
    </xdr:to>
    <xdr:sp macro="" textlink="">
      <xdr:nvSpPr>
        <xdr:cNvPr id="25" name="CuadroTexto 24">
          <a:extLst>
            <a:ext uri="{FF2B5EF4-FFF2-40B4-BE49-F238E27FC236}">
              <a16:creationId xmlns:a16="http://schemas.microsoft.com/office/drawing/2014/main" id="{00000000-0008-0000-0900-000019000000}"/>
            </a:ext>
          </a:extLst>
        </xdr:cNvPr>
        <xdr:cNvSpPr txBox="1"/>
      </xdr:nvSpPr>
      <xdr:spPr>
        <a:xfrm>
          <a:off x="13868400" y="37592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12</xdr:col>
      <xdr:colOff>774700</xdr:colOff>
      <xdr:row>12</xdr:row>
      <xdr:rowOff>495300</xdr:rowOff>
    </xdr:from>
    <xdr:to>
      <xdr:col>13</xdr:col>
      <xdr:colOff>292100</xdr:colOff>
      <xdr:row>15</xdr:row>
      <xdr:rowOff>114300</xdr:rowOff>
    </xdr:to>
    <xdr:sp macro="" textlink="">
      <xdr:nvSpPr>
        <xdr:cNvPr id="26" name="CuadroTexto 25">
          <a:extLst>
            <a:ext uri="{FF2B5EF4-FFF2-40B4-BE49-F238E27FC236}">
              <a16:creationId xmlns:a16="http://schemas.microsoft.com/office/drawing/2014/main" id="{00000000-0008-0000-0900-00001A000000}"/>
            </a:ext>
          </a:extLst>
        </xdr:cNvPr>
        <xdr:cNvSpPr txBox="1"/>
      </xdr:nvSpPr>
      <xdr:spPr>
        <a:xfrm>
          <a:off x="14478000" y="3759200"/>
          <a:ext cx="342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11</xdr:col>
      <xdr:colOff>266700</xdr:colOff>
      <xdr:row>12</xdr:row>
      <xdr:rowOff>88900</xdr:rowOff>
    </xdr:from>
    <xdr:to>
      <xdr:col>12</xdr:col>
      <xdr:colOff>25400</xdr:colOff>
      <xdr:row>12</xdr:row>
      <xdr:rowOff>368300</xdr:rowOff>
    </xdr:to>
    <xdr:sp macro="" textlink="">
      <xdr:nvSpPr>
        <xdr:cNvPr id="27" name="CuadroTexto 26">
          <a:extLst>
            <a:ext uri="{FF2B5EF4-FFF2-40B4-BE49-F238E27FC236}">
              <a16:creationId xmlns:a16="http://schemas.microsoft.com/office/drawing/2014/main" id="{00000000-0008-0000-0900-00001B000000}"/>
            </a:ext>
          </a:extLst>
        </xdr:cNvPr>
        <xdr:cNvSpPr txBox="1"/>
      </xdr:nvSpPr>
      <xdr:spPr>
        <a:xfrm>
          <a:off x="13144500" y="33528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54,6%</a:t>
          </a:r>
        </a:p>
      </xdr:txBody>
    </xdr:sp>
    <xdr:clientData/>
  </xdr:twoCellAnchor>
  <xdr:twoCellAnchor>
    <xdr:from>
      <xdr:col>12</xdr:col>
      <xdr:colOff>88900</xdr:colOff>
      <xdr:row>12</xdr:row>
      <xdr:rowOff>88900</xdr:rowOff>
    </xdr:from>
    <xdr:to>
      <xdr:col>12</xdr:col>
      <xdr:colOff>673100</xdr:colOff>
      <xdr:row>12</xdr:row>
      <xdr:rowOff>368300</xdr:rowOff>
    </xdr:to>
    <xdr:sp macro="" textlink="">
      <xdr:nvSpPr>
        <xdr:cNvPr id="28" name="CuadroTexto 27">
          <a:extLst>
            <a:ext uri="{FF2B5EF4-FFF2-40B4-BE49-F238E27FC236}">
              <a16:creationId xmlns:a16="http://schemas.microsoft.com/office/drawing/2014/main" id="{00000000-0008-0000-0900-00001C000000}"/>
            </a:ext>
          </a:extLst>
        </xdr:cNvPr>
        <xdr:cNvSpPr txBox="1"/>
      </xdr:nvSpPr>
      <xdr:spPr>
        <a:xfrm>
          <a:off x="13792200" y="33528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80,9%</a:t>
          </a:r>
        </a:p>
      </xdr:txBody>
    </xdr:sp>
    <xdr:clientData/>
  </xdr:twoCellAnchor>
  <xdr:twoCellAnchor>
    <xdr:from>
      <xdr:col>12</xdr:col>
      <xdr:colOff>673100</xdr:colOff>
      <xdr:row>12</xdr:row>
      <xdr:rowOff>88900</xdr:rowOff>
    </xdr:from>
    <xdr:to>
      <xdr:col>13</xdr:col>
      <xdr:colOff>431800</xdr:colOff>
      <xdr:row>12</xdr:row>
      <xdr:rowOff>368300</xdr:rowOff>
    </xdr:to>
    <xdr:sp macro="" textlink="">
      <xdr:nvSpPr>
        <xdr:cNvPr id="29" name="CuadroTexto 28">
          <a:extLst>
            <a:ext uri="{FF2B5EF4-FFF2-40B4-BE49-F238E27FC236}">
              <a16:creationId xmlns:a16="http://schemas.microsoft.com/office/drawing/2014/main" id="{00000000-0008-0000-0900-00001D000000}"/>
            </a:ext>
          </a:extLst>
        </xdr:cNvPr>
        <xdr:cNvSpPr txBox="1"/>
      </xdr:nvSpPr>
      <xdr:spPr>
        <a:xfrm>
          <a:off x="14376400" y="33528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10</xdr:col>
      <xdr:colOff>374650</xdr:colOff>
      <xdr:row>12</xdr:row>
      <xdr:rowOff>120650</xdr:rowOff>
    </xdr:from>
    <xdr:to>
      <xdr:col>13</xdr:col>
      <xdr:colOff>406400</xdr:colOff>
      <xdr:row>12</xdr:row>
      <xdr:rowOff>493335</xdr:rowOff>
    </xdr:to>
    <xdr:sp macro="" textlink="">
      <xdr:nvSpPr>
        <xdr:cNvPr id="30" name="Rectángulo redondeado 29">
          <a:extLst>
            <a:ext uri="{FF2B5EF4-FFF2-40B4-BE49-F238E27FC236}">
              <a16:creationId xmlns:a16="http://schemas.microsoft.com/office/drawing/2014/main" id="{00000000-0008-0000-0900-00001E000000}"/>
            </a:ext>
          </a:extLst>
        </xdr:cNvPr>
        <xdr:cNvSpPr/>
      </xdr:nvSpPr>
      <xdr:spPr>
        <a:xfrm rot="5400000">
          <a:off x="13494732" y="231676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387350</xdr:colOff>
      <xdr:row>12</xdr:row>
      <xdr:rowOff>120650</xdr:rowOff>
    </xdr:from>
    <xdr:to>
      <xdr:col>12</xdr:col>
      <xdr:colOff>698500</xdr:colOff>
      <xdr:row>12</xdr:row>
      <xdr:rowOff>493335</xdr:rowOff>
    </xdr:to>
    <xdr:sp macro="" textlink="">
      <xdr:nvSpPr>
        <xdr:cNvPr id="31" name="Rectángulo redondeado 30">
          <a:extLst>
            <a:ext uri="{FF2B5EF4-FFF2-40B4-BE49-F238E27FC236}">
              <a16:creationId xmlns:a16="http://schemas.microsoft.com/office/drawing/2014/main" id="{00000000-0008-0000-0900-00001F000000}"/>
            </a:ext>
          </a:extLst>
        </xdr:cNvPr>
        <xdr:cNvSpPr/>
      </xdr:nvSpPr>
      <xdr:spPr>
        <a:xfrm rot="5400000">
          <a:off x="13234382" y="258981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387350</xdr:colOff>
      <xdr:row>12</xdr:row>
      <xdr:rowOff>120650</xdr:rowOff>
    </xdr:from>
    <xdr:to>
      <xdr:col>12</xdr:col>
      <xdr:colOff>25400</xdr:colOff>
      <xdr:row>12</xdr:row>
      <xdr:rowOff>493335</xdr:rowOff>
    </xdr:to>
    <xdr:sp macro="" textlink="">
      <xdr:nvSpPr>
        <xdr:cNvPr id="32" name="Rectángulo redondeado 31">
          <a:extLst>
            <a:ext uri="{FF2B5EF4-FFF2-40B4-BE49-F238E27FC236}">
              <a16:creationId xmlns:a16="http://schemas.microsoft.com/office/drawing/2014/main" id="{00000000-0008-0000-0900-000020000000}"/>
            </a:ext>
          </a:extLst>
        </xdr:cNvPr>
        <xdr:cNvSpPr/>
      </xdr:nvSpPr>
      <xdr:spPr>
        <a:xfrm rot="5400000">
          <a:off x="12897832" y="292636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12</xdr:row>
      <xdr:rowOff>127000</xdr:rowOff>
    </xdr:from>
    <xdr:to>
      <xdr:col>11</xdr:col>
      <xdr:colOff>63500</xdr:colOff>
      <xdr:row>12</xdr:row>
      <xdr:rowOff>495300</xdr:rowOff>
    </xdr:to>
    <xdr:sp macro="" textlink="">
      <xdr:nvSpPr>
        <xdr:cNvPr id="33" name="Rectángulo redondeado 32">
          <a:extLst>
            <a:ext uri="{FF2B5EF4-FFF2-40B4-BE49-F238E27FC236}">
              <a16:creationId xmlns:a16="http://schemas.microsoft.com/office/drawing/2014/main" id="{00000000-0008-0000-0900-000021000000}"/>
            </a:ext>
          </a:extLst>
        </xdr:cNvPr>
        <xdr:cNvSpPr/>
      </xdr:nvSpPr>
      <xdr:spPr>
        <a:xfrm rot="5400000">
          <a:off x="12493625" y="3311525"/>
          <a:ext cx="368300"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381000</xdr:colOff>
      <xdr:row>15</xdr:row>
      <xdr:rowOff>177800</xdr:rowOff>
    </xdr:from>
    <xdr:to>
      <xdr:col>13</xdr:col>
      <xdr:colOff>412750</xdr:colOff>
      <xdr:row>15</xdr:row>
      <xdr:rowOff>550485</xdr:rowOff>
    </xdr:to>
    <xdr:sp macro="" textlink="">
      <xdr:nvSpPr>
        <xdr:cNvPr id="34" name="Rectángulo redondeado 33">
          <a:extLst>
            <a:ext uri="{FF2B5EF4-FFF2-40B4-BE49-F238E27FC236}">
              <a16:creationId xmlns:a16="http://schemas.microsoft.com/office/drawing/2014/main" id="{00000000-0008-0000-0900-000022000000}"/>
            </a:ext>
          </a:extLst>
        </xdr:cNvPr>
        <xdr:cNvSpPr/>
      </xdr:nvSpPr>
      <xdr:spPr>
        <a:xfrm rot="5400000">
          <a:off x="13501082" y="318671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393700</xdr:colOff>
      <xdr:row>15</xdr:row>
      <xdr:rowOff>177800</xdr:rowOff>
    </xdr:from>
    <xdr:to>
      <xdr:col>12</xdr:col>
      <xdr:colOff>704850</xdr:colOff>
      <xdr:row>15</xdr:row>
      <xdr:rowOff>550485</xdr:rowOff>
    </xdr:to>
    <xdr:sp macro="" textlink="">
      <xdr:nvSpPr>
        <xdr:cNvPr id="35" name="Rectángulo redondeado 34">
          <a:extLst>
            <a:ext uri="{FF2B5EF4-FFF2-40B4-BE49-F238E27FC236}">
              <a16:creationId xmlns:a16="http://schemas.microsoft.com/office/drawing/2014/main" id="{00000000-0008-0000-0900-000023000000}"/>
            </a:ext>
          </a:extLst>
        </xdr:cNvPr>
        <xdr:cNvSpPr/>
      </xdr:nvSpPr>
      <xdr:spPr>
        <a:xfrm rot="5400000">
          <a:off x="13240732" y="345976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393700</xdr:colOff>
      <xdr:row>15</xdr:row>
      <xdr:rowOff>177800</xdr:rowOff>
    </xdr:from>
    <xdr:to>
      <xdr:col>12</xdr:col>
      <xdr:colOff>31750</xdr:colOff>
      <xdr:row>15</xdr:row>
      <xdr:rowOff>550485</xdr:rowOff>
    </xdr:to>
    <xdr:sp macro="" textlink="">
      <xdr:nvSpPr>
        <xdr:cNvPr id="36" name="Rectángulo redondeado 35">
          <a:extLst>
            <a:ext uri="{FF2B5EF4-FFF2-40B4-BE49-F238E27FC236}">
              <a16:creationId xmlns:a16="http://schemas.microsoft.com/office/drawing/2014/main" id="{00000000-0008-0000-0900-000024000000}"/>
            </a:ext>
          </a:extLst>
        </xdr:cNvPr>
        <xdr:cNvSpPr/>
      </xdr:nvSpPr>
      <xdr:spPr>
        <a:xfrm rot="5400000">
          <a:off x="12904182" y="379631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368300</xdr:colOff>
      <xdr:row>15</xdr:row>
      <xdr:rowOff>171450</xdr:rowOff>
    </xdr:from>
    <xdr:to>
      <xdr:col>11</xdr:col>
      <xdr:colOff>69850</xdr:colOff>
      <xdr:row>15</xdr:row>
      <xdr:rowOff>539750</xdr:rowOff>
    </xdr:to>
    <xdr:sp macro="" textlink="">
      <xdr:nvSpPr>
        <xdr:cNvPr id="37" name="Rectángulo redondeado 36">
          <a:extLst>
            <a:ext uri="{FF2B5EF4-FFF2-40B4-BE49-F238E27FC236}">
              <a16:creationId xmlns:a16="http://schemas.microsoft.com/office/drawing/2014/main" id="{00000000-0008-0000-0900-000025000000}"/>
            </a:ext>
          </a:extLst>
        </xdr:cNvPr>
        <xdr:cNvSpPr/>
      </xdr:nvSpPr>
      <xdr:spPr>
        <a:xfrm rot="5400000">
          <a:off x="12499975" y="4168775"/>
          <a:ext cx="368300"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368300</xdr:colOff>
      <xdr:row>16</xdr:row>
      <xdr:rowOff>228600</xdr:rowOff>
    </xdr:from>
    <xdr:to>
      <xdr:col>13</xdr:col>
      <xdr:colOff>400050</xdr:colOff>
      <xdr:row>16</xdr:row>
      <xdr:rowOff>601285</xdr:rowOff>
    </xdr:to>
    <xdr:sp macro="" textlink="">
      <xdr:nvSpPr>
        <xdr:cNvPr id="38" name="Rectángulo redondeado 37">
          <a:extLst>
            <a:ext uri="{FF2B5EF4-FFF2-40B4-BE49-F238E27FC236}">
              <a16:creationId xmlns:a16="http://schemas.microsoft.com/office/drawing/2014/main" id="{00000000-0008-0000-0900-000026000000}"/>
            </a:ext>
          </a:extLst>
        </xdr:cNvPr>
        <xdr:cNvSpPr/>
      </xdr:nvSpPr>
      <xdr:spPr>
        <a:xfrm rot="5400000">
          <a:off x="13488382" y="4177318"/>
          <a:ext cx="372685"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381000</xdr:colOff>
      <xdr:row>16</xdr:row>
      <xdr:rowOff>228600</xdr:rowOff>
    </xdr:from>
    <xdr:to>
      <xdr:col>12</xdr:col>
      <xdr:colOff>692150</xdr:colOff>
      <xdr:row>16</xdr:row>
      <xdr:rowOff>601285</xdr:rowOff>
    </xdr:to>
    <xdr:sp macro="" textlink="">
      <xdr:nvSpPr>
        <xdr:cNvPr id="39" name="Rectángulo redondeado 38">
          <a:extLst>
            <a:ext uri="{FF2B5EF4-FFF2-40B4-BE49-F238E27FC236}">
              <a16:creationId xmlns:a16="http://schemas.microsoft.com/office/drawing/2014/main" id="{00000000-0008-0000-0900-000027000000}"/>
            </a:ext>
          </a:extLst>
        </xdr:cNvPr>
        <xdr:cNvSpPr/>
      </xdr:nvSpPr>
      <xdr:spPr>
        <a:xfrm rot="5400000">
          <a:off x="13228032" y="4450368"/>
          <a:ext cx="372685" cy="196215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381000</xdr:colOff>
      <xdr:row>16</xdr:row>
      <xdr:rowOff>228600</xdr:rowOff>
    </xdr:from>
    <xdr:to>
      <xdr:col>12</xdr:col>
      <xdr:colOff>19050</xdr:colOff>
      <xdr:row>16</xdr:row>
      <xdr:rowOff>601285</xdr:rowOff>
    </xdr:to>
    <xdr:sp macro="" textlink="">
      <xdr:nvSpPr>
        <xdr:cNvPr id="40" name="Rectángulo redondeado 39">
          <a:extLst>
            <a:ext uri="{FF2B5EF4-FFF2-40B4-BE49-F238E27FC236}">
              <a16:creationId xmlns:a16="http://schemas.microsoft.com/office/drawing/2014/main" id="{00000000-0008-0000-0900-000028000000}"/>
            </a:ext>
          </a:extLst>
        </xdr:cNvPr>
        <xdr:cNvSpPr/>
      </xdr:nvSpPr>
      <xdr:spPr>
        <a:xfrm rot="5400000">
          <a:off x="12891482" y="4786918"/>
          <a:ext cx="372685" cy="12890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355600</xdr:colOff>
      <xdr:row>16</xdr:row>
      <xdr:rowOff>222250</xdr:rowOff>
    </xdr:from>
    <xdr:to>
      <xdr:col>11</xdr:col>
      <xdr:colOff>57150</xdr:colOff>
      <xdr:row>16</xdr:row>
      <xdr:rowOff>590550</xdr:rowOff>
    </xdr:to>
    <xdr:sp macro="" textlink="">
      <xdr:nvSpPr>
        <xdr:cNvPr id="41" name="Rectángulo redondeado 40">
          <a:extLst>
            <a:ext uri="{FF2B5EF4-FFF2-40B4-BE49-F238E27FC236}">
              <a16:creationId xmlns:a16="http://schemas.microsoft.com/office/drawing/2014/main" id="{00000000-0008-0000-0900-000029000000}"/>
            </a:ext>
          </a:extLst>
        </xdr:cNvPr>
        <xdr:cNvSpPr/>
      </xdr:nvSpPr>
      <xdr:spPr>
        <a:xfrm rot="5400000">
          <a:off x="12487275" y="5159375"/>
          <a:ext cx="368300" cy="52705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508000</xdr:colOff>
      <xdr:row>15</xdr:row>
      <xdr:rowOff>546100</xdr:rowOff>
    </xdr:from>
    <xdr:to>
      <xdr:col>11</xdr:col>
      <xdr:colOff>25400</xdr:colOff>
      <xdr:row>16</xdr:row>
      <xdr:rowOff>0</xdr:rowOff>
    </xdr:to>
    <xdr:sp macro="" textlink="">
      <xdr:nvSpPr>
        <xdr:cNvPr id="42" name="CuadroTexto 41">
          <a:extLst>
            <a:ext uri="{FF2B5EF4-FFF2-40B4-BE49-F238E27FC236}">
              <a16:creationId xmlns:a16="http://schemas.microsoft.com/office/drawing/2014/main" id="{00000000-0008-0000-0900-00002A000000}"/>
            </a:ext>
          </a:extLst>
        </xdr:cNvPr>
        <xdr:cNvSpPr txBox="1"/>
      </xdr:nvSpPr>
      <xdr:spPr>
        <a:xfrm>
          <a:off x="12560300" y="4622800"/>
          <a:ext cx="342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11</xdr:col>
      <xdr:colOff>279400</xdr:colOff>
      <xdr:row>15</xdr:row>
      <xdr:rowOff>558800</xdr:rowOff>
    </xdr:from>
    <xdr:to>
      <xdr:col>11</xdr:col>
      <xdr:colOff>622300</xdr:colOff>
      <xdr:row>16</xdr:row>
      <xdr:rowOff>12700</xdr:rowOff>
    </xdr:to>
    <xdr:sp macro="" textlink="">
      <xdr:nvSpPr>
        <xdr:cNvPr id="43" name="CuadroTexto 42">
          <a:extLst>
            <a:ext uri="{FF2B5EF4-FFF2-40B4-BE49-F238E27FC236}">
              <a16:creationId xmlns:a16="http://schemas.microsoft.com/office/drawing/2014/main" id="{00000000-0008-0000-0900-00002B000000}"/>
            </a:ext>
          </a:extLst>
        </xdr:cNvPr>
        <xdr:cNvSpPr txBox="1"/>
      </xdr:nvSpPr>
      <xdr:spPr>
        <a:xfrm>
          <a:off x="13157200" y="46355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12</xdr:col>
      <xdr:colOff>114300</xdr:colOff>
      <xdr:row>15</xdr:row>
      <xdr:rowOff>533400</xdr:rowOff>
    </xdr:from>
    <xdr:to>
      <xdr:col>12</xdr:col>
      <xdr:colOff>457200</xdr:colOff>
      <xdr:row>16</xdr:row>
      <xdr:rowOff>0</xdr:rowOff>
    </xdr:to>
    <xdr:sp macro="" textlink="">
      <xdr:nvSpPr>
        <xdr:cNvPr id="44" name="CuadroTexto 43">
          <a:extLst>
            <a:ext uri="{FF2B5EF4-FFF2-40B4-BE49-F238E27FC236}">
              <a16:creationId xmlns:a16="http://schemas.microsoft.com/office/drawing/2014/main" id="{00000000-0008-0000-0900-00002C000000}"/>
            </a:ext>
          </a:extLst>
        </xdr:cNvPr>
        <xdr:cNvSpPr txBox="1"/>
      </xdr:nvSpPr>
      <xdr:spPr>
        <a:xfrm>
          <a:off x="13817600" y="4610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12</xdr:col>
      <xdr:colOff>723900</xdr:colOff>
      <xdr:row>15</xdr:row>
      <xdr:rowOff>533400</xdr:rowOff>
    </xdr:from>
    <xdr:to>
      <xdr:col>13</xdr:col>
      <xdr:colOff>241300</xdr:colOff>
      <xdr:row>16</xdr:row>
      <xdr:rowOff>0</xdr:rowOff>
    </xdr:to>
    <xdr:sp macro="" textlink="">
      <xdr:nvSpPr>
        <xdr:cNvPr id="45" name="CuadroTexto 44">
          <a:extLst>
            <a:ext uri="{FF2B5EF4-FFF2-40B4-BE49-F238E27FC236}">
              <a16:creationId xmlns:a16="http://schemas.microsoft.com/office/drawing/2014/main" id="{00000000-0008-0000-0900-00002D000000}"/>
            </a:ext>
          </a:extLst>
        </xdr:cNvPr>
        <xdr:cNvSpPr txBox="1"/>
      </xdr:nvSpPr>
      <xdr:spPr>
        <a:xfrm>
          <a:off x="14427200" y="46101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10</xdr:col>
      <xdr:colOff>533400</xdr:colOff>
      <xdr:row>16</xdr:row>
      <xdr:rowOff>584200</xdr:rowOff>
    </xdr:from>
    <xdr:to>
      <xdr:col>11</xdr:col>
      <xdr:colOff>50800</xdr:colOff>
      <xdr:row>24</xdr:row>
      <xdr:rowOff>25400</xdr:rowOff>
    </xdr:to>
    <xdr:sp macro="" textlink="">
      <xdr:nvSpPr>
        <xdr:cNvPr id="46" name="CuadroTexto 45">
          <a:extLst>
            <a:ext uri="{FF2B5EF4-FFF2-40B4-BE49-F238E27FC236}">
              <a16:creationId xmlns:a16="http://schemas.microsoft.com/office/drawing/2014/main" id="{00000000-0008-0000-0900-00002E000000}"/>
            </a:ext>
          </a:extLst>
        </xdr:cNvPr>
        <xdr:cNvSpPr txBox="1"/>
      </xdr:nvSpPr>
      <xdr:spPr>
        <a:xfrm>
          <a:off x="12585700" y="5600700"/>
          <a:ext cx="342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1T</a:t>
          </a:r>
        </a:p>
      </xdr:txBody>
    </xdr:sp>
    <xdr:clientData/>
  </xdr:twoCellAnchor>
  <xdr:twoCellAnchor>
    <xdr:from>
      <xdr:col>11</xdr:col>
      <xdr:colOff>304800</xdr:colOff>
      <xdr:row>16</xdr:row>
      <xdr:rowOff>596900</xdr:rowOff>
    </xdr:from>
    <xdr:to>
      <xdr:col>11</xdr:col>
      <xdr:colOff>647700</xdr:colOff>
      <xdr:row>25</xdr:row>
      <xdr:rowOff>0</xdr:rowOff>
    </xdr:to>
    <xdr:sp macro="" textlink="">
      <xdr:nvSpPr>
        <xdr:cNvPr id="47" name="CuadroTexto 46">
          <a:extLst>
            <a:ext uri="{FF2B5EF4-FFF2-40B4-BE49-F238E27FC236}">
              <a16:creationId xmlns:a16="http://schemas.microsoft.com/office/drawing/2014/main" id="{00000000-0008-0000-0900-00002F000000}"/>
            </a:ext>
          </a:extLst>
        </xdr:cNvPr>
        <xdr:cNvSpPr txBox="1"/>
      </xdr:nvSpPr>
      <xdr:spPr>
        <a:xfrm>
          <a:off x="13182600" y="56134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2T</a:t>
          </a:r>
        </a:p>
      </xdr:txBody>
    </xdr:sp>
    <xdr:clientData/>
  </xdr:twoCellAnchor>
  <xdr:twoCellAnchor>
    <xdr:from>
      <xdr:col>12</xdr:col>
      <xdr:colOff>139700</xdr:colOff>
      <xdr:row>16</xdr:row>
      <xdr:rowOff>571500</xdr:rowOff>
    </xdr:from>
    <xdr:to>
      <xdr:col>12</xdr:col>
      <xdr:colOff>482600</xdr:colOff>
      <xdr:row>24</xdr:row>
      <xdr:rowOff>63500</xdr:rowOff>
    </xdr:to>
    <xdr:sp macro="" textlink="">
      <xdr:nvSpPr>
        <xdr:cNvPr id="48" name="CuadroTexto 47">
          <a:extLst>
            <a:ext uri="{FF2B5EF4-FFF2-40B4-BE49-F238E27FC236}">
              <a16:creationId xmlns:a16="http://schemas.microsoft.com/office/drawing/2014/main" id="{00000000-0008-0000-0900-000030000000}"/>
            </a:ext>
          </a:extLst>
        </xdr:cNvPr>
        <xdr:cNvSpPr txBox="1"/>
      </xdr:nvSpPr>
      <xdr:spPr>
        <a:xfrm>
          <a:off x="13843000" y="55880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3T</a:t>
          </a:r>
        </a:p>
      </xdr:txBody>
    </xdr:sp>
    <xdr:clientData/>
  </xdr:twoCellAnchor>
  <xdr:twoCellAnchor>
    <xdr:from>
      <xdr:col>12</xdr:col>
      <xdr:colOff>749300</xdr:colOff>
      <xdr:row>16</xdr:row>
      <xdr:rowOff>571500</xdr:rowOff>
    </xdr:from>
    <xdr:to>
      <xdr:col>13</xdr:col>
      <xdr:colOff>266700</xdr:colOff>
      <xdr:row>24</xdr:row>
      <xdr:rowOff>63500</xdr:rowOff>
    </xdr:to>
    <xdr:sp macro="" textlink="">
      <xdr:nvSpPr>
        <xdr:cNvPr id="49" name="CuadroTexto 48">
          <a:extLst>
            <a:ext uri="{FF2B5EF4-FFF2-40B4-BE49-F238E27FC236}">
              <a16:creationId xmlns:a16="http://schemas.microsoft.com/office/drawing/2014/main" id="{00000000-0008-0000-0900-000031000000}"/>
            </a:ext>
          </a:extLst>
        </xdr:cNvPr>
        <xdr:cNvSpPr txBox="1"/>
      </xdr:nvSpPr>
      <xdr:spPr>
        <a:xfrm>
          <a:off x="14452600" y="5588000"/>
          <a:ext cx="34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4T</a:t>
          </a:r>
        </a:p>
      </xdr:txBody>
    </xdr:sp>
    <xdr:clientData/>
  </xdr:twoCellAnchor>
  <xdr:twoCellAnchor>
    <xdr:from>
      <xdr:col>10</xdr:col>
      <xdr:colOff>355600</xdr:colOff>
      <xdr:row>27</xdr:row>
      <xdr:rowOff>12703</xdr:rowOff>
    </xdr:from>
    <xdr:to>
      <xdr:col>13</xdr:col>
      <xdr:colOff>387350</xdr:colOff>
      <xdr:row>28</xdr:row>
      <xdr:rowOff>12703</xdr:rowOff>
    </xdr:to>
    <xdr:sp macro="" textlink="">
      <xdr:nvSpPr>
        <xdr:cNvPr id="50" name="Rectángulo redondeado 49">
          <a:extLst>
            <a:ext uri="{FF2B5EF4-FFF2-40B4-BE49-F238E27FC236}">
              <a16:creationId xmlns:a16="http://schemas.microsoft.com/office/drawing/2014/main" id="{00000000-0008-0000-0900-000032000000}"/>
            </a:ext>
          </a:extLst>
        </xdr:cNvPr>
        <xdr:cNvSpPr/>
      </xdr:nvSpPr>
      <xdr:spPr>
        <a:xfrm rot="5400000">
          <a:off x="13458825" y="5540378"/>
          <a:ext cx="406400" cy="250825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11</xdr:col>
      <xdr:colOff>241300</xdr:colOff>
      <xdr:row>27</xdr:row>
      <xdr:rowOff>3731</xdr:rowOff>
    </xdr:from>
    <xdr:to>
      <xdr:col>12</xdr:col>
      <xdr:colOff>558800</xdr:colOff>
      <xdr:row>28</xdr:row>
      <xdr:rowOff>12700</xdr:rowOff>
    </xdr:to>
    <xdr:sp macro="" textlink="#REF!">
      <xdr:nvSpPr>
        <xdr:cNvPr id="51" name="Rectángulo redondeado 50">
          <a:extLst>
            <a:ext uri="{FF2B5EF4-FFF2-40B4-BE49-F238E27FC236}">
              <a16:creationId xmlns:a16="http://schemas.microsoft.com/office/drawing/2014/main" id="{00000000-0008-0000-0900-000033000000}"/>
            </a:ext>
          </a:extLst>
        </xdr:cNvPr>
        <xdr:cNvSpPr/>
      </xdr:nvSpPr>
      <xdr:spPr>
        <a:xfrm>
          <a:off x="13119100" y="6582331"/>
          <a:ext cx="1143000" cy="415369"/>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7729CE2C-7A95-0649-B20D-CB25D4B8A295}" type="TxLink">
            <a:rPr lang="en-US" sz="1100" b="1" i="0" u="none" strike="noStrike">
              <a:solidFill>
                <a:srgbClr val="000000"/>
              </a:solidFill>
              <a:latin typeface="Calibri"/>
              <a:cs typeface="Calibri"/>
            </a:rPr>
            <a:pPr algn="r"/>
            <a:t> </a:t>
          </a:fld>
          <a:endParaRPr lang="es-MX" sz="1100" b="1">
            <a:solidFill>
              <a:sysClr val="windowText" lastClr="000000"/>
            </a:solidFill>
          </a:endParaRPr>
        </a:p>
      </xdr:txBody>
    </xdr:sp>
    <xdr:clientData/>
  </xdr:twoCellAnchor>
  <xdr:twoCellAnchor>
    <xdr:from>
      <xdr:col>10</xdr:col>
      <xdr:colOff>317501</xdr:colOff>
      <xdr:row>26</xdr:row>
      <xdr:rowOff>0</xdr:rowOff>
    </xdr:from>
    <xdr:to>
      <xdr:col>11</xdr:col>
      <xdr:colOff>698500</xdr:colOff>
      <xdr:row>28</xdr:row>
      <xdr:rowOff>12700</xdr:rowOff>
    </xdr:to>
    <xdr:sp macro="" textlink="#REF!">
      <xdr:nvSpPr>
        <xdr:cNvPr id="52" name="Rectángulo redondeado 51">
          <a:extLst>
            <a:ext uri="{FF2B5EF4-FFF2-40B4-BE49-F238E27FC236}">
              <a16:creationId xmlns:a16="http://schemas.microsoft.com/office/drawing/2014/main" id="{00000000-0008-0000-0900-000034000000}"/>
            </a:ext>
          </a:extLst>
        </xdr:cNvPr>
        <xdr:cNvSpPr/>
      </xdr:nvSpPr>
      <xdr:spPr>
        <a:xfrm>
          <a:off x="12369801" y="6572805"/>
          <a:ext cx="1206499" cy="424895"/>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DF541035-0942-1B41-A274-81D8CCB40183}" type="TxLink">
            <a:rPr lang="en-US" sz="1100" b="1" i="0" u="none" strike="noStrike">
              <a:solidFill>
                <a:srgbClr val="000000"/>
              </a:solidFill>
              <a:latin typeface="Calibri"/>
              <a:cs typeface="Calibri"/>
            </a:rPr>
            <a:pPr algn="r"/>
            <a:t> </a:t>
          </a:fld>
          <a:endParaRPr lang="es-MX" sz="1100" b="1">
            <a:solidFill>
              <a:sysClr val="windowText" lastClr="000000"/>
            </a:solidFill>
          </a:endParaRPr>
        </a:p>
      </xdr:txBody>
    </xdr:sp>
    <xdr:clientData/>
  </xdr:twoCellAnchor>
  <xdr:twoCellAnchor>
    <xdr:from>
      <xdr:col>10</xdr:col>
      <xdr:colOff>317499</xdr:colOff>
      <xdr:row>27</xdr:row>
      <xdr:rowOff>1</xdr:rowOff>
    </xdr:from>
    <xdr:to>
      <xdr:col>11</xdr:col>
      <xdr:colOff>69850</xdr:colOff>
      <xdr:row>28</xdr:row>
      <xdr:rowOff>25400</xdr:rowOff>
    </xdr:to>
    <xdr:sp macro="" textlink="#REF!">
      <xdr:nvSpPr>
        <xdr:cNvPr id="53" name="Rectángulo redondeado 52">
          <a:extLst>
            <a:ext uri="{FF2B5EF4-FFF2-40B4-BE49-F238E27FC236}">
              <a16:creationId xmlns:a16="http://schemas.microsoft.com/office/drawing/2014/main" id="{00000000-0008-0000-0900-000035000000}"/>
            </a:ext>
          </a:extLst>
        </xdr:cNvPr>
        <xdr:cNvSpPr/>
      </xdr:nvSpPr>
      <xdr:spPr>
        <a:xfrm>
          <a:off x="12369799" y="6578601"/>
          <a:ext cx="577851" cy="431799"/>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02ED7148-D2B6-FA4B-BCED-E3F3299E8137}" type="TxLink">
            <a:rPr lang="en-US" sz="1100" b="1" i="0" u="none" strike="noStrike">
              <a:solidFill>
                <a:srgbClr val="000000"/>
              </a:solidFill>
              <a:latin typeface="Calibri"/>
              <a:cs typeface="Calibri"/>
            </a:rPr>
            <a:pPr algn="l"/>
            <a:t> </a:t>
          </a:fld>
          <a:endParaRPr lang="es-MX" sz="1100" b="1">
            <a:solidFill>
              <a:srgbClr val="FF0000"/>
            </a:solidFill>
          </a:endParaRPr>
        </a:p>
      </xdr:txBody>
    </xdr:sp>
    <xdr:clientData/>
  </xdr:twoCellAnchor>
  <xdr:twoCellAnchor>
    <xdr:from>
      <xdr:col>10</xdr:col>
      <xdr:colOff>482600</xdr:colOff>
      <xdr:row>27</xdr:row>
      <xdr:rowOff>0</xdr:rowOff>
    </xdr:from>
    <xdr:to>
      <xdr:col>11</xdr:col>
      <xdr:colOff>0</xdr:colOff>
      <xdr:row>29</xdr:row>
      <xdr:rowOff>12700</xdr:rowOff>
    </xdr:to>
    <xdr:sp macro="" textlink="">
      <xdr:nvSpPr>
        <xdr:cNvPr id="54" name="CuadroTexto 53">
          <a:extLst>
            <a:ext uri="{FF2B5EF4-FFF2-40B4-BE49-F238E27FC236}">
              <a16:creationId xmlns:a16="http://schemas.microsoft.com/office/drawing/2014/main" id="{00000000-0008-0000-0900-000036000000}"/>
            </a:ext>
          </a:extLst>
        </xdr:cNvPr>
        <xdr:cNvSpPr txBox="1"/>
      </xdr:nvSpPr>
      <xdr:spPr>
        <a:xfrm>
          <a:off x="12534900" y="69850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1T</a:t>
          </a:r>
        </a:p>
      </xdr:txBody>
    </xdr:sp>
    <xdr:clientData/>
  </xdr:twoCellAnchor>
  <xdr:twoCellAnchor>
    <xdr:from>
      <xdr:col>11</xdr:col>
      <xdr:colOff>228600</xdr:colOff>
      <xdr:row>28</xdr:row>
      <xdr:rowOff>25400</xdr:rowOff>
    </xdr:from>
    <xdr:to>
      <xdr:col>11</xdr:col>
      <xdr:colOff>571500</xdr:colOff>
      <xdr:row>29</xdr:row>
      <xdr:rowOff>177800</xdr:rowOff>
    </xdr:to>
    <xdr:sp macro="" textlink="">
      <xdr:nvSpPr>
        <xdr:cNvPr id="55" name="CuadroTexto 54">
          <a:extLst>
            <a:ext uri="{FF2B5EF4-FFF2-40B4-BE49-F238E27FC236}">
              <a16:creationId xmlns:a16="http://schemas.microsoft.com/office/drawing/2014/main" id="{00000000-0008-0000-0900-000037000000}"/>
            </a:ext>
          </a:extLst>
        </xdr:cNvPr>
        <xdr:cNvSpPr txBox="1"/>
      </xdr:nvSpPr>
      <xdr:spPr>
        <a:xfrm>
          <a:off x="13106400" y="7010400"/>
          <a:ext cx="3429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a:solidFill>
                <a:schemeClr val="dk1"/>
              </a:solidFill>
              <a:latin typeface="+mn-lt"/>
              <a:ea typeface="+mn-ea"/>
              <a:cs typeface="+mn-cs"/>
            </a:rPr>
            <a:t>2T</a:t>
          </a:r>
        </a:p>
      </xdr:txBody>
    </xdr:sp>
    <xdr:clientData/>
  </xdr:twoCellAnchor>
  <xdr:twoCellAnchor>
    <xdr:from>
      <xdr:col>12</xdr:col>
      <xdr:colOff>63500</xdr:colOff>
      <xdr:row>27</xdr:row>
      <xdr:rowOff>25400</xdr:rowOff>
    </xdr:from>
    <xdr:to>
      <xdr:col>12</xdr:col>
      <xdr:colOff>406400</xdr:colOff>
      <xdr:row>29</xdr:row>
      <xdr:rowOff>88900</xdr:rowOff>
    </xdr:to>
    <xdr:sp macro="" textlink="">
      <xdr:nvSpPr>
        <xdr:cNvPr id="56" name="CuadroTexto 55">
          <a:extLst>
            <a:ext uri="{FF2B5EF4-FFF2-40B4-BE49-F238E27FC236}">
              <a16:creationId xmlns:a16="http://schemas.microsoft.com/office/drawing/2014/main" id="{00000000-0008-0000-0900-000038000000}"/>
            </a:ext>
          </a:extLst>
        </xdr:cNvPr>
        <xdr:cNvSpPr txBox="1"/>
      </xdr:nvSpPr>
      <xdr:spPr>
        <a:xfrm>
          <a:off x="13766800" y="7010400"/>
          <a:ext cx="3429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a:solidFill>
                <a:schemeClr val="dk1"/>
              </a:solidFill>
              <a:latin typeface="+mn-lt"/>
              <a:ea typeface="+mn-ea"/>
              <a:cs typeface="+mn-cs"/>
            </a:rPr>
            <a:t>3T</a:t>
          </a:r>
        </a:p>
      </xdr:txBody>
    </xdr:sp>
    <xdr:clientData/>
  </xdr:twoCellAnchor>
  <xdr:twoCellAnchor>
    <xdr:from>
      <xdr:col>12</xdr:col>
      <xdr:colOff>749300</xdr:colOff>
      <xdr:row>27</xdr:row>
      <xdr:rowOff>63500</xdr:rowOff>
    </xdr:from>
    <xdr:to>
      <xdr:col>13</xdr:col>
      <xdr:colOff>266700</xdr:colOff>
      <xdr:row>29</xdr:row>
      <xdr:rowOff>12700</xdr:rowOff>
    </xdr:to>
    <xdr:sp macro="" textlink="">
      <xdr:nvSpPr>
        <xdr:cNvPr id="57" name="CuadroTexto 56">
          <a:extLst>
            <a:ext uri="{FF2B5EF4-FFF2-40B4-BE49-F238E27FC236}">
              <a16:creationId xmlns:a16="http://schemas.microsoft.com/office/drawing/2014/main" id="{00000000-0008-0000-0900-000039000000}"/>
            </a:ext>
          </a:extLst>
        </xdr:cNvPr>
        <xdr:cNvSpPr txBox="1"/>
      </xdr:nvSpPr>
      <xdr:spPr>
        <a:xfrm>
          <a:off x="14452600" y="7048500"/>
          <a:ext cx="3429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a:solidFill>
                <a:schemeClr val="dk1"/>
              </a:solidFill>
              <a:latin typeface="+mn-lt"/>
              <a:ea typeface="+mn-ea"/>
              <a:cs typeface="+mn-cs"/>
            </a:rPr>
            <a:t>4T</a:t>
          </a:r>
        </a:p>
      </xdr:txBody>
    </xdr:sp>
    <xdr:clientData/>
  </xdr:twoCellAnchor>
  <xdr:twoCellAnchor>
    <xdr:from>
      <xdr:col>10</xdr:col>
      <xdr:colOff>355600</xdr:colOff>
      <xdr:row>15</xdr:row>
      <xdr:rowOff>228600</xdr:rowOff>
    </xdr:from>
    <xdr:to>
      <xdr:col>11</xdr:col>
      <xdr:colOff>114300</xdr:colOff>
      <xdr:row>15</xdr:row>
      <xdr:rowOff>508000</xdr:rowOff>
    </xdr:to>
    <xdr:sp macro="" textlink="">
      <xdr:nvSpPr>
        <xdr:cNvPr id="59" name="CuadroTexto 58">
          <a:extLst>
            <a:ext uri="{FF2B5EF4-FFF2-40B4-BE49-F238E27FC236}">
              <a16:creationId xmlns:a16="http://schemas.microsoft.com/office/drawing/2014/main" id="{00000000-0008-0000-0900-00003B000000}"/>
            </a:ext>
          </a:extLst>
        </xdr:cNvPr>
        <xdr:cNvSpPr txBox="1"/>
      </xdr:nvSpPr>
      <xdr:spPr>
        <a:xfrm>
          <a:off x="12407900" y="4305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17,5%</a:t>
          </a:r>
        </a:p>
      </xdr:txBody>
    </xdr:sp>
    <xdr:clientData/>
  </xdr:twoCellAnchor>
  <xdr:twoCellAnchor>
    <xdr:from>
      <xdr:col>11</xdr:col>
      <xdr:colOff>165100</xdr:colOff>
      <xdr:row>15</xdr:row>
      <xdr:rowOff>215900</xdr:rowOff>
    </xdr:from>
    <xdr:to>
      <xdr:col>11</xdr:col>
      <xdr:colOff>749300</xdr:colOff>
      <xdr:row>15</xdr:row>
      <xdr:rowOff>495300</xdr:rowOff>
    </xdr:to>
    <xdr:sp macro="" textlink="">
      <xdr:nvSpPr>
        <xdr:cNvPr id="60" name="CuadroTexto 59">
          <a:extLst>
            <a:ext uri="{FF2B5EF4-FFF2-40B4-BE49-F238E27FC236}">
              <a16:creationId xmlns:a16="http://schemas.microsoft.com/office/drawing/2014/main" id="{00000000-0008-0000-0900-00003C000000}"/>
            </a:ext>
          </a:extLst>
        </xdr:cNvPr>
        <xdr:cNvSpPr txBox="1"/>
      </xdr:nvSpPr>
      <xdr:spPr>
        <a:xfrm>
          <a:off x="13042900" y="42926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53,8%</a:t>
          </a:r>
        </a:p>
      </xdr:txBody>
    </xdr:sp>
    <xdr:clientData/>
  </xdr:twoCellAnchor>
  <xdr:twoCellAnchor>
    <xdr:from>
      <xdr:col>10</xdr:col>
      <xdr:colOff>698500</xdr:colOff>
      <xdr:row>15</xdr:row>
      <xdr:rowOff>50800</xdr:rowOff>
    </xdr:from>
    <xdr:to>
      <xdr:col>11</xdr:col>
      <xdr:colOff>101600</xdr:colOff>
      <xdr:row>15</xdr:row>
      <xdr:rowOff>304800</xdr:rowOff>
    </xdr:to>
    <xdr:sp macro="" textlink="">
      <xdr:nvSpPr>
        <xdr:cNvPr id="61" name="Triángulo 60">
          <a:extLst>
            <a:ext uri="{FF2B5EF4-FFF2-40B4-BE49-F238E27FC236}">
              <a16:creationId xmlns:a16="http://schemas.microsoft.com/office/drawing/2014/main" id="{00000000-0008-0000-0900-00003D000000}"/>
            </a:ext>
          </a:extLst>
        </xdr:cNvPr>
        <xdr:cNvSpPr/>
      </xdr:nvSpPr>
      <xdr:spPr>
        <a:xfrm rot="10800000">
          <a:off x="12750800" y="4127500"/>
          <a:ext cx="228600" cy="254000"/>
        </a:xfrm>
        <a:prstGeom prs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10</xdr:col>
      <xdr:colOff>609600</xdr:colOff>
      <xdr:row>15</xdr:row>
      <xdr:rowOff>0</xdr:rowOff>
    </xdr:from>
    <xdr:to>
      <xdr:col>11</xdr:col>
      <xdr:colOff>279400</xdr:colOff>
      <xdr:row>15</xdr:row>
      <xdr:rowOff>88900</xdr:rowOff>
    </xdr:to>
    <xdr:sp macro="" textlink="">
      <xdr:nvSpPr>
        <xdr:cNvPr id="62" name="CuadroTexto 61">
          <a:extLst>
            <a:ext uri="{FF2B5EF4-FFF2-40B4-BE49-F238E27FC236}">
              <a16:creationId xmlns:a16="http://schemas.microsoft.com/office/drawing/2014/main" id="{00000000-0008-0000-0900-00003E000000}"/>
            </a:ext>
          </a:extLst>
        </xdr:cNvPr>
        <xdr:cNvSpPr txBox="1"/>
      </xdr:nvSpPr>
      <xdr:spPr>
        <a:xfrm>
          <a:off x="12661900" y="3924300"/>
          <a:ext cx="495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15%</a:t>
          </a:r>
        </a:p>
      </xdr:txBody>
    </xdr:sp>
    <xdr:clientData/>
  </xdr:twoCellAnchor>
  <xdr:twoCellAnchor>
    <xdr:from>
      <xdr:col>12</xdr:col>
      <xdr:colOff>127000</xdr:colOff>
      <xdr:row>15</xdr:row>
      <xdr:rowOff>228600</xdr:rowOff>
    </xdr:from>
    <xdr:to>
      <xdr:col>12</xdr:col>
      <xdr:colOff>711200</xdr:colOff>
      <xdr:row>15</xdr:row>
      <xdr:rowOff>508000</xdr:rowOff>
    </xdr:to>
    <xdr:sp macro="" textlink="">
      <xdr:nvSpPr>
        <xdr:cNvPr id="63" name="CuadroTexto 62">
          <a:extLst>
            <a:ext uri="{FF2B5EF4-FFF2-40B4-BE49-F238E27FC236}">
              <a16:creationId xmlns:a16="http://schemas.microsoft.com/office/drawing/2014/main" id="{00000000-0008-0000-0900-00003F000000}"/>
            </a:ext>
          </a:extLst>
        </xdr:cNvPr>
        <xdr:cNvSpPr txBox="1"/>
      </xdr:nvSpPr>
      <xdr:spPr>
        <a:xfrm>
          <a:off x="13830300" y="4305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88,0%</a:t>
          </a:r>
        </a:p>
      </xdr:txBody>
    </xdr:sp>
    <xdr:clientData/>
  </xdr:twoCellAnchor>
  <xdr:twoCellAnchor>
    <xdr:from>
      <xdr:col>12</xdr:col>
      <xdr:colOff>698500</xdr:colOff>
      <xdr:row>15</xdr:row>
      <xdr:rowOff>215900</xdr:rowOff>
    </xdr:from>
    <xdr:to>
      <xdr:col>13</xdr:col>
      <xdr:colOff>457200</xdr:colOff>
      <xdr:row>15</xdr:row>
      <xdr:rowOff>495300</xdr:rowOff>
    </xdr:to>
    <xdr:sp macro="" textlink="">
      <xdr:nvSpPr>
        <xdr:cNvPr id="64" name="CuadroTexto 63">
          <a:extLst>
            <a:ext uri="{FF2B5EF4-FFF2-40B4-BE49-F238E27FC236}">
              <a16:creationId xmlns:a16="http://schemas.microsoft.com/office/drawing/2014/main" id="{00000000-0008-0000-0900-000040000000}"/>
            </a:ext>
          </a:extLst>
        </xdr:cNvPr>
        <xdr:cNvSpPr txBox="1"/>
      </xdr:nvSpPr>
      <xdr:spPr>
        <a:xfrm>
          <a:off x="14401800" y="42926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10</xdr:col>
      <xdr:colOff>342900</xdr:colOff>
      <xdr:row>16</xdr:row>
      <xdr:rowOff>254000</xdr:rowOff>
    </xdr:from>
    <xdr:to>
      <xdr:col>11</xdr:col>
      <xdr:colOff>101600</xdr:colOff>
      <xdr:row>16</xdr:row>
      <xdr:rowOff>533400</xdr:rowOff>
    </xdr:to>
    <xdr:sp macro="" textlink="">
      <xdr:nvSpPr>
        <xdr:cNvPr id="65" name="CuadroTexto 64">
          <a:extLst>
            <a:ext uri="{FF2B5EF4-FFF2-40B4-BE49-F238E27FC236}">
              <a16:creationId xmlns:a16="http://schemas.microsoft.com/office/drawing/2014/main" id="{00000000-0008-0000-0900-000041000000}"/>
            </a:ext>
          </a:extLst>
        </xdr:cNvPr>
        <xdr:cNvSpPr txBox="1"/>
      </xdr:nvSpPr>
      <xdr:spPr>
        <a:xfrm>
          <a:off x="12395200" y="52705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15,7%</a:t>
          </a:r>
        </a:p>
      </xdr:txBody>
    </xdr:sp>
    <xdr:clientData/>
  </xdr:twoCellAnchor>
  <xdr:twoCellAnchor>
    <xdr:from>
      <xdr:col>11</xdr:col>
      <xdr:colOff>127000</xdr:colOff>
      <xdr:row>16</xdr:row>
      <xdr:rowOff>266700</xdr:rowOff>
    </xdr:from>
    <xdr:to>
      <xdr:col>11</xdr:col>
      <xdr:colOff>711200</xdr:colOff>
      <xdr:row>16</xdr:row>
      <xdr:rowOff>546100</xdr:rowOff>
    </xdr:to>
    <xdr:sp macro="" textlink="">
      <xdr:nvSpPr>
        <xdr:cNvPr id="66" name="CuadroTexto 65">
          <a:extLst>
            <a:ext uri="{FF2B5EF4-FFF2-40B4-BE49-F238E27FC236}">
              <a16:creationId xmlns:a16="http://schemas.microsoft.com/office/drawing/2014/main" id="{00000000-0008-0000-0900-000042000000}"/>
            </a:ext>
          </a:extLst>
        </xdr:cNvPr>
        <xdr:cNvSpPr txBox="1"/>
      </xdr:nvSpPr>
      <xdr:spPr>
        <a:xfrm>
          <a:off x="13004800" y="5283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46,7%</a:t>
          </a:r>
        </a:p>
      </xdr:txBody>
    </xdr:sp>
    <xdr:clientData/>
  </xdr:twoCellAnchor>
  <xdr:twoCellAnchor>
    <xdr:from>
      <xdr:col>10</xdr:col>
      <xdr:colOff>596900</xdr:colOff>
      <xdr:row>16</xdr:row>
      <xdr:rowOff>63500</xdr:rowOff>
    </xdr:from>
    <xdr:to>
      <xdr:col>11</xdr:col>
      <xdr:colOff>0</xdr:colOff>
      <xdr:row>16</xdr:row>
      <xdr:rowOff>317500</xdr:rowOff>
    </xdr:to>
    <xdr:sp macro="" textlink="">
      <xdr:nvSpPr>
        <xdr:cNvPr id="67" name="Triángulo 66">
          <a:extLst>
            <a:ext uri="{FF2B5EF4-FFF2-40B4-BE49-F238E27FC236}">
              <a16:creationId xmlns:a16="http://schemas.microsoft.com/office/drawing/2014/main" id="{00000000-0008-0000-0900-000043000000}"/>
            </a:ext>
          </a:extLst>
        </xdr:cNvPr>
        <xdr:cNvSpPr/>
      </xdr:nvSpPr>
      <xdr:spPr>
        <a:xfrm rot="10800000">
          <a:off x="12649200" y="5080000"/>
          <a:ext cx="228600" cy="254000"/>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10</xdr:col>
      <xdr:colOff>469900</xdr:colOff>
      <xdr:row>16</xdr:row>
      <xdr:rowOff>0</xdr:rowOff>
    </xdr:from>
    <xdr:to>
      <xdr:col>11</xdr:col>
      <xdr:colOff>177800</xdr:colOff>
      <xdr:row>16</xdr:row>
      <xdr:rowOff>101600</xdr:rowOff>
    </xdr:to>
    <xdr:sp macro="" textlink="">
      <xdr:nvSpPr>
        <xdr:cNvPr id="68" name="CuadroTexto 67">
          <a:extLst>
            <a:ext uri="{FF2B5EF4-FFF2-40B4-BE49-F238E27FC236}">
              <a16:creationId xmlns:a16="http://schemas.microsoft.com/office/drawing/2014/main" id="{00000000-0008-0000-0900-000044000000}"/>
            </a:ext>
          </a:extLst>
        </xdr:cNvPr>
        <xdr:cNvSpPr txBox="1"/>
      </xdr:nvSpPr>
      <xdr:spPr>
        <a:xfrm>
          <a:off x="12522200" y="4864100"/>
          <a:ext cx="5334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15,7%</a:t>
          </a:r>
        </a:p>
      </xdr:txBody>
    </xdr:sp>
    <xdr:clientData/>
  </xdr:twoCellAnchor>
  <xdr:twoCellAnchor>
    <xdr:from>
      <xdr:col>12</xdr:col>
      <xdr:colOff>685800</xdr:colOff>
      <xdr:row>16</xdr:row>
      <xdr:rowOff>266700</xdr:rowOff>
    </xdr:from>
    <xdr:to>
      <xdr:col>13</xdr:col>
      <xdr:colOff>444500</xdr:colOff>
      <xdr:row>16</xdr:row>
      <xdr:rowOff>546100</xdr:rowOff>
    </xdr:to>
    <xdr:sp macro="" textlink="">
      <xdr:nvSpPr>
        <xdr:cNvPr id="69" name="CuadroTexto 68">
          <a:extLst>
            <a:ext uri="{FF2B5EF4-FFF2-40B4-BE49-F238E27FC236}">
              <a16:creationId xmlns:a16="http://schemas.microsoft.com/office/drawing/2014/main" id="{00000000-0008-0000-0900-000045000000}"/>
            </a:ext>
          </a:extLst>
        </xdr:cNvPr>
        <xdr:cNvSpPr txBox="1"/>
      </xdr:nvSpPr>
      <xdr:spPr>
        <a:xfrm>
          <a:off x="14389100" y="5283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12</xdr:col>
      <xdr:colOff>685800</xdr:colOff>
      <xdr:row>27</xdr:row>
      <xdr:rowOff>50800</xdr:rowOff>
    </xdr:from>
    <xdr:to>
      <xdr:col>13</xdr:col>
      <xdr:colOff>444500</xdr:colOff>
      <xdr:row>27</xdr:row>
      <xdr:rowOff>330200</xdr:rowOff>
    </xdr:to>
    <xdr:sp macro="" textlink="">
      <xdr:nvSpPr>
        <xdr:cNvPr id="70" name="CuadroTexto 69">
          <a:extLst>
            <a:ext uri="{FF2B5EF4-FFF2-40B4-BE49-F238E27FC236}">
              <a16:creationId xmlns:a16="http://schemas.microsoft.com/office/drawing/2014/main" id="{00000000-0008-0000-0900-000046000000}"/>
            </a:ext>
          </a:extLst>
        </xdr:cNvPr>
        <xdr:cNvSpPr txBox="1"/>
      </xdr:nvSpPr>
      <xdr:spPr>
        <a:xfrm>
          <a:off x="14389100" y="66294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12</xdr:col>
      <xdr:colOff>76200</xdr:colOff>
      <xdr:row>16</xdr:row>
      <xdr:rowOff>266700</xdr:rowOff>
    </xdr:from>
    <xdr:to>
      <xdr:col>12</xdr:col>
      <xdr:colOff>660400</xdr:colOff>
      <xdr:row>16</xdr:row>
      <xdr:rowOff>546100</xdr:rowOff>
    </xdr:to>
    <xdr:sp macro="" textlink="">
      <xdr:nvSpPr>
        <xdr:cNvPr id="71" name="CuadroTexto 70">
          <a:extLst>
            <a:ext uri="{FF2B5EF4-FFF2-40B4-BE49-F238E27FC236}">
              <a16:creationId xmlns:a16="http://schemas.microsoft.com/office/drawing/2014/main" id="{00000000-0008-0000-0900-000047000000}"/>
            </a:ext>
          </a:extLst>
        </xdr:cNvPr>
        <xdr:cNvSpPr txBox="1"/>
      </xdr:nvSpPr>
      <xdr:spPr>
        <a:xfrm>
          <a:off x="13779500" y="52832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78,1%</a:t>
          </a:r>
        </a:p>
      </xdr:txBody>
    </xdr:sp>
    <xdr:clientData/>
  </xdr:twoCellAnchor>
  <xdr:twoCellAnchor>
    <xdr:from>
      <xdr:col>12</xdr:col>
      <xdr:colOff>723900</xdr:colOff>
      <xdr:row>12</xdr:row>
      <xdr:rowOff>190500</xdr:rowOff>
    </xdr:from>
    <xdr:to>
      <xdr:col>13</xdr:col>
      <xdr:colOff>482600</xdr:colOff>
      <xdr:row>12</xdr:row>
      <xdr:rowOff>469900</xdr:rowOff>
    </xdr:to>
    <xdr:sp macro="" textlink="">
      <xdr:nvSpPr>
        <xdr:cNvPr id="72" name="CuadroTexto 71">
          <a:extLst>
            <a:ext uri="{FF2B5EF4-FFF2-40B4-BE49-F238E27FC236}">
              <a16:creationId xmlns:a16="http://schemas.microsoft.com/office/drawing/2014/main" id="{00000000-0008-0000-0900-000048000000}"/>
            </a:ext>
          </a:extLst>
        </xdr:cNvPr>
        <xdr:cNvSpPr txBox="1"/>
      </xdr:nvSpPr>
      <xdr:spPr>
        <a:xfrm>
          <a:off x="14427200" y="34544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rPr>
            <a:t>100%</a:t>
          </a:r>
        </a:p>
      </xdr:txBody>
    </xdr:sp>
    <xdr:clientData/>
  </xdr:twoCellAnchor>
  <xdr:twoCellAnchor>
    <xdr:from>
      <xdr:col>10</xdr:col>
      <xdr:colOff>368300</xdr:colOff>
      <xdr:row>12</xdr:row>
      <xdr:rowOff>152400</xdr:rowOff>
    </xdr:from>
    <xdr:to>
      <xdr:col>11</xdr:col>
      <xdr:colOff>127000</xdr:colOff>
      <xdr:row>12</xdr:row>
      <xdr:rowOff>431800</xdr:rowOff>
    </xdr:to>
    <xdr:sp macro="" textlink="">
      <xdr:nvSpPr>
        <xdr:cNvPr id="73" name="CuadroTexto 72">
          <a:extLst>
            <a:ext uri="{FF2B5EF4-FFF2-40B4-BE49-F238E27FC236}">
              <a16:creationId xmlns:a16="http://schemas.microsoft.com/office/drawing/2014/main" id="{00000000-0008-0000-0900-000049000000}"/>
            </a:ext>
          </a:extLst>
        </xdr:cNvPr>
        <xdr:cNvSpPr txBox="1"/>
      </xdr:nvSpPr>
      <xdr:spPr>
        <a:xfrm>
          <a:off x="12420600" y="3416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16,3%</a:t>
          </a:r>
        </a:p>
      </xdr:txBody>
    </xdr:sp>
    <xdr:clientData/>
  </xdr:twoCellAnchor>
  <xdr:twoCellAnchor>
    <xdr:from>
      <xdr:col>11</xdr:col>
      <xdr:colOff>177800</xdr:colOff>
      <xdr:row>12</xdr:row>
      <xdr:rowOff>190500</xdr:rowOff>
    </xdr:from>
    <xdr:to>
      <xdr:col>11</xdr:col>
      <xdr:colOff>762000</xdr:colOff>
      <xdr:row>12</xdr:row>
      <xdr:rowOff>469900</xdr:rowOff>
    </xdr:to>
    <xdr:sp macro="" textlink="">
      <xdr:nvSpPr>
        <xdr:cNvPr id="74" name="CuadroTexto 73">
          <a:extLst>
            <a:ext uri="{FF2B5EF4-FFF2-40B4-BE49-F238E27FC236}">
              <a16:creationId xmlns:a16="http://schemas.microsoft.com/office/drawing/2014/main" id="{00000000-0008-0000-0900-00004A000000}"/>
            </a:ext>
          </a:extLst>
        </xdr:cNvPr>
        <xdr:cNvSpPr txBox="1"/>
      </xdr:nvSpPr>
      <xdr:spPr>
        <a:xfrm>
          <a:off x="13055600" y="34544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60,4%</a:t>
          </a:r>
        </a:p>
      </xdr:txBody>
    </xdr:sp>
    <xdr:clientData/>
  </xdr:twoCellAnchor>
  <xdr:twoCellAnchor>
    <xdr:from>
      <xdr:col>12</xdr:col>
      <xdr:colOff>76200</xdr:colOff>
      <xdr:row>12</xdr:row>
      <xdr:rowOff>152400</xdr:rowOff>
    </xdr:from>
    <xdr:to>
      <xdr:col>12</xdr:col>
      <xdr:colOff>660400</xdr:colOff>
      <xdr:row>12</xdr:row>
      <xdr:rowOff>431800</xdr:rowOff>
    </xdr:to>
    <xdr:sp macro="" textlink="">
      <xdr:nvSpPr>
        <xdr:cNvPr id="75" name="CuadroTexto 74">
          <a:extLst>
            <a:ext uri="{FF2B5EF4-FFF2-40B4-BE49-F238E27FC236}">
              <a16:creationId xmlns:a16="http://schemas.microsoft.com/office/drawing/2014/main" id="{00000000-0008-0000-0900-00004B000000}"/>
            </a:ext>
          </a:extLst>
        </xdr:cNvPr>
        <xdr:cNvSpPr txBox="1"/>
      </xdr:nvSpPr>
      <xdr:spPr>
        <a:xfrm>
          <a:off x="13779500" y="3416300"/>
          <a:ext cx="584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84,6%</a:t>
          </a:r>
        </a:p>
      </xdr:txBody>
    </xdr:sp>
    <xdr:clientData/>
  </xdr:twoCellAnchor>
  <xdr:twoCellAnchor>
    <xdr:from>
      <xdr:col>10</xdr:col>
      <xdr:colOff>749300</xdr:colOff>
      <xdr:row>12</xdr:row>
      <xdr:rowOff>0</xdr:rowOff>
    </xdr:from>
    <xdr:to>
      <xdr:col>11</xdr:col>
      <xdr:colOff>152400</xdr:colOff>
      <xdr:row>12</xdr:row>
      <xdr:rowOff>228600</xdr:rowOff>
    </xdr:to>
    <xdr:sp macro="" textlink="">
      <xdr:nvSpPr>
        <xdr:cNvPr id="76" name="Triángulo 75">
          <a:extLst>
            <a:ext uri="{FF2B5EF4-FFF2-40B4-BE49-F238E27FC236}">
              <a16:creationId xmlns:a16="http://schemas.microsoft.com/office/drawing/2014/main" id="{00000000-0008-0000-0900-00004C000000}"/>
            </a:ext>
          </a:extLst>
        </xdr:cNvPr>
        <xdr:cNvSpPr/>
      </xdr:nvSpPr>
      <xdr:spPr>
        <a:xfrm rot="10800000">
          <a:off x="12801600" y="3238500"/>
          <a:ext cx="228600" cy="2540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10</xdr:col>
      <xdr:colOff>711200</xdr:colOff>
      <xdr:row>26</xdr:row>
      <xdr:rowOff>0</xdr:rowOff>
    </xdr:from>
    <xdr:to>
      <xdr:col>11</xdr:col>
      <xdr:colOff>63500</xdr:colOff>
      <xdr:row>27</xdr:row>
      <xdr:rowOff>165100</xdr:rowOff>
    </xdr:to>
    <xdr:sp macro="" textlink="">
      <xdr:nvSpPr>
        <xdr:cNvPr id="78" name="Triángulo 77">
          <a:extLst>
            <a:ext uri="{FF2B5EF4-FFF2-40B4-BE49-F238E27FC236}">
              <a16:creationId xmlns:a16="http://schemas.microsoft.com/office/drawing/2014/main" id="{00000000-0008-0000-0900-00004E000000}"/>
            </a:ext>
          </a:extLst>
        </xdr:cNvPr>
        <xdr:cNvSpPr/>
      </xdr:nvSpPr>
      <xdr:spPr>
        <a:xfrm rot="10800000">
          <a:off x="12763500" y="6489700"/>
          <a:ext cx="177800" cy="254000"/>
        </a:xfrm>
        <a:prstGeom prs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10</xdr:col>
      <xdr:colOff>368300</xdr:colOff>
      <xdr:row>17</xdr:row>
      <xdr:rowOff>228600</xdr:rowOff>
    </xdr:from>
    <xdr:to>
      <xdr:col>13</xdr:col>
      <xdr:colOff>400050</xdr:colOff>
      <xdr:row>17</xdr:row>
      <xdr:rowOff>601285</xdr:rowOff>
    </xdr:to>
    <xdr:sp macro="" textlink="">
      <xdr:nvSpPr>
        <xdr:cNvPr id="80" name="Rectángulo redondeado 79">
          <a:extLst>
            <a:ext uri="{FF2B5EF4-FFF2-40B4-BE49-F238E27FC236}">
              <a16:creationId xmlns:a16="http://schemas.microsoft.com/office/drawing/2014/main" id="{00000000-0008-0000-0900-000050000000}"/>
            </a:ext>
          </a:extLst>
        </xdr:cNvPr>
        <xdr:cNvSpPr/>
      </xdr:nvSpPr>
      <xdr:spPr>
        <a:xfrm rot="5400000">
          <a:off x="10037157" y="4555143"/>
          <a:ext cx="3472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381000</xdr:colOff>
      <xdr:row>17</xdr:row>
      <xdr:rowOff>228600</xdr:rowOff>
    </xdr:from>
    <xdr:to>
      <xdr:col>12</xdr:col>
      <xdr:colOff>692150</xdr:colOff>
      <xdr:row>17</xdr:row>
      <xdr:rowOff>601285</xdr:rowOff>
    </xdr:to>
    <xdr:sp macro="" textlink="">
      <xdr:nvSpPr>
        <xdr:cNvPr id="81" name="Rectángulo redondeado 80">
          <a:extLst>
            <a:ext uri="{FF2B5EF4-FFF2-40B4-BE49-F238E27FC236}">
              <a16:creationId xmlns:a16="http://schemas.microsoft.com/office/drawing/2014/main" id="{00000000-0008-0000-0900-000051000000}"/>
            </a:ext>
          </a:extLst>
        </xdr:cNvPr>
        <xdr:cNvSpPr/>
      </xdr:nvSpPr>
      <xdr:spPr>
        <a:xfrm rot="5400000">
          <a:off x="10037157" y="4555143"/>
          <a:ext cx="3472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381000</xdr:colOff>
      <xdr:row>17</xdr:row>
      <xdr:rowOff>228600</xdr:rowOff>
    </xdr:from>
    <xdr:to>
      <xdr:col>12</xdr:col>
      <xdr:colOff>19050</xdr:colOff>
      <xdr:row>17</xdr:row>
      <xdr:rowOff>601285</xdr:rowOff>
    </xdr:to>
    <xdr:sp macro="" textlink="">
      <xdr:nvSpPr>
        <xdr:cNvPr id="82" name="Rectángulo redondeado 81">
          <a:extLst>
            <a:ext uri="{FF2B5EF4-FFF2-40B4-BE49-F238E27FC236}">
              <a16:creationId xmlns:a16="http://schemas.microsoft.com/office/drawing/2014/main" id="{00000000-0008-0000-0900-000052000000}"/>
            </a:ext>
          </a:extLst>
        </xdr:cNvPr>
        <xdr:cNvSpPr/>
      </xdr:nvSpPr>
      <xdr:spPr>
        <a:xfrm rot="5400000">
          <a:off x="10037157" y="4555143"/>
          <a:ext cx="3472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12</xdr:row>
      <xdr:rowOff>57150</xdr:rowOff>
    </xdr:from>
    <xdr:to>
      <xdr:col>13</xdr:col>
      <xdr:colOff>381000</xdr:colOff>
      <xdr:row>12</xdr:row>
      <xdr:rowOff>429835</xdr:rowOff>
    </xdr:to>
    <xdr:sp macro="" textlink="">
      <xdr:nvSpPr>
        <xdr:cNvPr id="58" name="Rectángulo redondeado 57">
          <a:extLst>
            <a:ext uri="{FF2B5EF4-FFF2-40B4-BE49-F238E27FC236}">
              <a16:creationId xmlns:a16="http://schemas.microsoft.com/office/drawing/2014/main" id="{00000000-0008-0000-0900-00003A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12</xdr:row>
      <xdr:rowOff>57150</xdr:rowOff>
    </xdr:from>
    <xdr:to>
      <xdr:col>12</xdr:col>
      <xdr:colOff>673100</xdr:colOff>
      <xdr:row>12</xdr:row>
      <xdr:rowOff>429835</xdr:rowOff>
    </xdr:to>
    <xdr:sp macro="" textlink="">
      <xdr:nvSpPr>
        <xdr:cNvPr id="77" name="Rectángulo redondeado 76">
          <a:extLst>
            <a:ext uri="{FF2B5EF4-FFF2-40B4-BE49-F238E27FC236}">
              <a16:creationId xmlns:a16="http://schemas.microsoft.com/office/drawing/2014/main" id="{00000000-0008-0000-0900-00004D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12</xdr:row>
      <xdr:rowOff>57150</xdr:rowOff>
    </xdr:from>
    <xdr:to>
      <xdr:col>12</xdr:col>
      <xdr:colOff>0</xdr:colOff>
      <xdr:row>12</xdr:row>
      <xdr:rowOff>429835</xdr:rowOff>
    </xdr:to>
    <xdr:sp macro="" textlink="">
      <xdr:nvSpPr>
        <xdr:cNvPr id="85" name="Rectángulo redondeado 84">
          <a:extLst>
            <a:ext uri="{FF2B5EF4-FFF2-40B4-BE49-F238E27FC236}">
              <a16:creationId xmlns:a16="http://schemas.microsoft.com/office/drawing/2014/main" id="{00000000-0008-0000-0900-000055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15</xdr:row>
      <xdr:rowOff>57150</xdr:rowOff>
    </xdr:from>
    <xdr:to>
      <xdr:col>13</xdr:col>
      <xdr:colOff>381000</xdr:colOff>
      <xdr:row>15</xdr:row>
      <xdr:rowOff>429835</xdr:rowOff>
    </xdr:to>
    <xdr:sp macro="" textlink="">
      <xdr:nvSpPr>
        <xdr:cNvPr id="88" name="Rectángulo redondeado 87">
          <a:extLst>
            <a:ext uri="{FF2B5EF4-FFF2-40B4-BE49-F238E27FC236}">
              <a16:creationId xmlns:a16="http://schemas.microsoft.com/office/drawing/2014/main" id="{00000000-0008-0000-0900-000058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15</xdr:row>
      <xdr:rowOff>57150</xdr:rowOff>
    </xdr:from>
    <xdr:to>
      <xdr:col>12</xdr:col>
      <xdr:colOff>673100</xdr:colOff>
      <xdr:row>15</xdr:row>
      <xdr:rowOff>429835</xdr:rowOff>
    </xdr:to>
    <xdr:sp macro="" textlink="">
      <xdr:nvSpPr>
        <xdr:cNvPr id="89" name="Rectángulo redondeado 88">
          <a:extLst>
            <a:ext uri="{FF2B5EF4-FFF2-40B4-BE49-F238E27FC236}">
              <a16:creationId xmlns:a16="http://schemas.microsoft.com/office/drawing/2014/main" id="{00000000-0008-0000-0900-000059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15</xdr:row>
      <xdr:rowOff>57150</xdr:rowOff>
    </xdr:from>
    <xdr:to>
      <xdr:col>12</xdr:col>
      <xdr:colOff>0</xdr:colOff>
      <xdr:row>15</xdr:row>
      <xdr:rowOff>429835</xdr:rowOff>
    </xdr:to>
    <xdr:sp macro="" textlink="">
      <xdr:nvSpPr>
        <xdr:cNvPr id="90" name="Rectángulo redondeado 89">
          <a:extLst>
            <a:ext uri="{FF2B5EF4-FFF2-40B4-BE49-F238E27FC236}">
              <a16:creationId xmlns:a16="http://schemas.microsoft.com/office/drawing/2014/main" id="{00000000-0008-0000-0900-00005A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16</xdr:row>
      <xdr:rowOff>57150</xdr:rowOff>
    </xdr:from>
    <xdr:to>
      <xdr:col>13</xdr:col>
      <xdr:colOff>381000</xdr:colOff>
      <xdr:row>16</xdr:row>
      <xdr:rowOff>429835</xdr:rowOff>
    </xdr:to>
    <xdr:sp macro="" textlink="">
      <xdr:nvSpPr>
        <xdr:cNvPr id="91" name="Rectángulo redondeado 90">
          <a:extLst>
            <a:ext uri="{FF2B5EF4-FFF2-40B4-BE49-F238E27FC236}">
              <a16:creationId xmlns:a16="http://schemas.microsoft.com/office/drawing/2014/main" id="{00000000-0008-0000-0900-00005B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16</xdr:row>
      <xdr:rowOff>57150</xdr:rowOff>
    </xdr:from>
    <xdr:to>
      <xdr:col>12</xdr:col>
      <xdr:colOff>673100</xdr:colOff>
      <xdr:row>16</xdr:row>
      <xdr:rowOff>429835</xdr:rowOff>
    </xdr:to>
    <xdr:sp macro="" textlink="">
      <xdr:nvSpPr>
        <xdr:cNvPr id="92" name="Rectángulo redondeado 91">
          <a:extLst>
            <a:ext uri="{FF2B5EF4-FFF2-40B4-BE49-F238E27FC236}">
              <a16:creationId xmlns:a16="http://schemas.microsoft.com/office/drawing/2014/main" id="{00000000-0008-0000-0900-00005C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16</xdr:row>
      <xdr:rowOff>57150</xdr:rowOff>
    </xdr:from>
    <xdr:to>
      <xdr:col>12</xdr:col>
      <xdr:colOff>0</xdr:colOff>
      <xdr:row>16</xdr:row>
      <xdr:rowOff>429835</xdr:rowOff>
    </xdr:to>
    <xdr:sp macro="" textlink="">
      <xdr:nvSpPr>
        <xdr:cNvPr id="93" name="Rectángulo redondeado 92">
          <a:extLst>
            <a:ext uri="{FF2B5EF4-FFF2-40B4-BE49-F238E27FC236}">
              <a16:creationId xmlns:a16="http://schemas.microsoft.com/office/drawing/2014/main" id="{00000000-0008-0000-0900-00005D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17</xdr:row>
      <xdr:rowOff>57150</xdr:rowOff>
    </xdr:from>
    <xdr:to>
      <xdr:col>13</xdr:col>
      <xdr:colOff>381000</xdr:colOff>
      <xdr:row>17</xdr:row>
      <xdr:rowOff>429835</xdr:rowOff>
    </xdr:to>
    <xdr:sp macro="" textlink="">
      <xdr:nvSpPr>
        <xdr:cNvPr id="94" name="Rectángulo redondeado 93">
          <a:extLst>
            <a:ext uri="{FF2B5EF4-FFF2-40B4-BE49-F238E27FC236}">
              <a16:creationId xmlns:a16="http://schemas.microsoft.com/office/drawing/2014/main" id="{00000000-0008-0000-0900-00005E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17</xdr:row>
      <xdr:rowOff>57150</xdr:rowOff>
    </xdr:from>
    <xdr:to>
      <xdr:col>12</xdr:col>
      <xdr:colOff>673100</xdr:colOff>
      <xdr:row>17</xdr:row>
      <xdr:rowOff>429835</xdr:rowOff>
    </xdr:to>
    <xdr:sp macro="" textlink="">
      <xdr:nvSpPr>
        <xdr:cNvPr id="95" name="Rectángulo redondeado 94">
          <a:extLst>
            <a:ext uri="{FF2B5EF4-FFF2-40B4-BE49-F238E27FC236}">
              <a16:creationId xmlns:a16="http://schemas.microsoft.com/office/drawing/2014/main" id="{00000000-0008-0000-0900-00005F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17</xdr:row>
      <xdr:rowOff>57150</xdr:rowOff>
    </xdr:from>
    <xdr:to>
      <xdr:col>12</xdr:col>
      <xdr:colOff>0</xdr:colOff>
      <xdr:row>17</xdr:row>
      <xdr:rowOff>429835</xdr:rowOff>
    </xdr:to>
    <xdr:sp macro="" textlink="">
      <xdr:nvSpPr>
        <xdr:cNvPr id="96" name="Rectángulo redondeado 95">
          <a:extLst>
            <a:ext uri="{FF2B5EF4-FFF2-40B4-BE49-F238E27FC236}">
              <a16:creationId xmlns:a16="http://schemas.microsoft.com/office/drawing/2014/main" id="{00000000-0008-0000-0900-000060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18</xdr:row>
      <xdr:rowOff>57150</xdr:rowOff>
    </xdr:from>
    <xdr:to>
      <xdr:col>13</xdr:col>
      <xdr:colOff>381000</xdr:colOff>
      <xdr:row>18</xdr:row>
      <xdr:rowOff>429835</xdr:rowOff>
    </xdr:to>
    <xdr:sp macro="" textlink="">
      <xdr:nvSpPr>
        <xdr:cNvPr id="97" name="Rectángulo redondeado 96">
          <a:extLst>
            <a:ext uri="{FF2B5EF4-FFF2-40B4-BE49-F238E27FC236}">
              <a16:creationId xmlns:a16="http://schemas.microsoft.com/office/drawing/2014/main" id="{00000000-0008-0000-0900-000061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18</xdr:row>
      <xdr:rowOff>57150</xdr:rowOff>
    </xdr:from>
    <xdr:to>
      <xdr:col>12</xdr:col>
      <xdr:colOff>673100</xdr:colOff>
      <xdr:row>18</xdr:row>
      <xdr:rowOff>429835</xdr:rowOff>
    </xdr:to>
    <xdr:sp macro="" textlink="">
      <xdr:nvSpPr>
        <xdr:cNvPr id="98" name="Rectángulo redondeado 97">
          <a:extLst>
            <a:ext uri="{FF2B5EF4-FFF2-40B4-BE49-F238E27FC236}">
              <a16:creationId xmlns:a16="http://schemas.microsoft.com/office/drawing/2014/main" id="{00000000-0008-0000-0900-000062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18</xdr:row>
      <xdr:rowOff>57150</xdr:rowOff>
    </xdr:from>
    <xdr:to>
      <xdr:col>12</xdr:col>
      <xdr:colOff>0</xdr:colOff>
      <xdr:row>18</xdr:row>
      <xdr:rowOff>429835</xdr:rowOff>
    </xdr:to>
    <xdr:sp macro="" textlink="">
      <xdr:nvSpPr>
        <xdr:cNvPr id="99" name="Rectángulo redondeado 98">
          <a:extLst>
            <a:ext uri="{FF2B5EF4-FFF2-40B4-BE49-F238E27FC236}">
              <a16:creationId xmlns:a16="http://schemas.microsoft.com/office/drawing/2014/main" id="{00000000-0008-0000-0900-000063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19</xdr:row>
      <xdr:rowOff>57150</xdr:rowOff>
    </xdr:from>
    <xdr:to>
      <xdr:col>13</xdr:col>
      <xdr:colOff>381000</xdr:colOff>
      <xdr:row>19</xdr:row>
      <xdr:rowOff>429835</xdr:rowOff>
    </xdr:to>
    <xdr:sp macro="" textlink="">
      <xdr:nvSpPr>
        <xdr:cNvPr id="100" name="Rectángulo redondeado 99">
          <a:extLst>
            <a:ext uri="{FF2B5EF4-FFF2-40B4-BE49-F238E27FC236}">
              <a16:creationId xmlns:a16="http://schemas.microsoft.com/office/drawing/2014/main" id="{00000000-0008-0000-0900-000064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19</xdr:row>
      <xdr:rowOff>57150</xdr:rowOff>
    </xdr:from>
    <xdr:to>
      <xdr:col>12</xdr:col>
      <xdr:colOff>673100</xdr:colOff>
      <xdr:row>19</xdr:row>
      <xdr:rowOff>429835</xdr:rowOff>
    </xdr:to>
    <xdr:sp macro="" textlink="">
      <xdr:nvSpPr>
        <xdr:cNvPr id="101" name="Rectángulo redondeado 100">
          <a:extLst>
            <a:ext uri="{FF2B5EF4-FFF2-40B4-BE49-F238E27FC236}">
              <a16:creationId xmlns:a16="http://schemas.microsoft.com/office/drawing/2014/main" id="{00000000-0008-0000-0900-000065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19</xdr:row>
      <xdr:rowOff>57150</xdr:rowOff>
    </xdr:from>
    <xdr:to>
      <xdr:col>12</xdr:col>
      <xdr:colOff>0</xdr:colOff>
      <xdr:row>19</xdr:row>
      <xdr:rowOff>429835</xdr:rowOff>
    </xdr:to>
    <xdr:sp macro="" textlink="">
      <xdr:nvSpPr>
        <xdr:cNvPr id="102" name="Rectángulo redondeado 101">
          <a:extLst>
            <a:ext uri="{FF2B5EF4-FFF2-40B4-BE49-F238E27FC236}">
              <a16:creationId xmlns:a16="http://schemas.microsoft.com/office/drawing/2014/main" id="{00000000-0008-0000-0900-000066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20</xdr:row>
      <xdr:rowOff>57150</xdr:rowOff>
    </xdr:from>
    <xdr:to>
      <xdr:col>13</xdr:col>
      <xdr:colOff>381000</xdr:colOff>
      <xdr:row>20</xdr:row>
      <xdr:rowOff>429835</xdr:rowOff>
    </xdr:to>
    <xdr:sp macro="" textlink="">
      <xdr:nvSpPr>
        <xdr:cNvPr id="103" name="Rectángulo redondeado 102">
          <a:extLst>
            <a:ext uri="{FF2B5EF4-FFF2-40B4-BE49-F238E27FC236}">
              <a16:creationId xmlns:a16="http://schemas.microsoft.com/office/drawing/2014/main" id="{00000000-0008-0000-0900-000067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20</xdr:row>
      <xdr:rowOff>57150</xdr:rowOff>
    </xdr:from>
    <xdr:to>
      <xdr:col>12</xdr:col>
      <xdr:colOff>673100</xdr:colOff>
      <xdr:row>20</xdr:row>
      <xdr:rowOff>429835</xdr:rowOff>
    </xdr:to>
    <xdr:sp macro="" textlink="">
      <xdr:nvSpPr>
        <xdr:cNvPr id="104" name="Rectángulo redondeado 103">
          <a:extLst>
            <a:ext uri="{FF2B5EF4-FFF2-40B4-BE49-F238E27FC236}">
              <a16:creationId xmlns:a16="http://schemas.microsoft.com/office/drawing/2014/main" id="{00000000-0008-0000-0900-000068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20</xdr:row>
      <xdr:rowOff>57150</xdr:rowOff>
    </xdr:from>
    <xdr:to>
      <xdr:col>12</xdr:col>
      <xdr:colOff>0</xdr:colOff>
      <xdr:row>20</xdr:row>
      <xdr:rowOff>429835</xdr:rowOff>
    </xdr:to>
    <xdr:sp macro="" textlink="">
      <xdr:nvSpPr>
        <xdr:cNvPr id="105" name="Rectángulo redondeado 104">
          <a:extLst>
            <a:ext uri="{FF2B5EF4-FFF2-40B4-BE49-F238E27FC236}">
              <a16:creationId xmlns:a16="http://schemas.microsoft.com/office/drawing/2014/main" id="{00000000-0008-0000-0900-000069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21</xdr:row>
      <xdr:rowOff>57150</xdr:rowOff>
    </xdr:from>
    <xdr:to>
      <xdr:col>13</xdr:col>
      <xdr:colOff>381000</xdr:colOff>
      <xdr:row>21</xdr:row>
      <xdr:rowOff>429835</xdr:rowOff>
    </xdr:to>
    <xdr:sp macro="" textlink="">
      <xdr:nvSpPr>
        <xdr:cNvPr id="106" name="Rectángulo redondeado 105">
          <a:extLst>
            <a:ext uri="{FF2B5EF4-FFF2-40B4-BE49-F238E27FC236}">
              <a16:creationId xmlns:a16="http://schemas.microsoft.com/office/drawing/2014/main" id="{00000000-0008-0000-0900-00006A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21</xdr:row>
      <xdr:rowOff>57150</xdr:rowOff>
    </xdr:from>
    <xdr:to>
      <xdr:col>12</xdr:col>
      <xdr:colOff>673100</xdr:colOff>
      <xdr:row>21</xdr:row>
      <xdr:rowOff>429835</xdr:rowOff>
    </xdr:to>
    <xdr:sp macro="" textlink="">
      <xdr:nvSpPr>
        <xdr:cNvPr id="107" name="Rectángulo redondeado 106">
          <a:extLst>
            <a:ext uri="{FF2B5EF4-FFF2-40B4-BE49-F238E27FC236}">
              <a16:creationId xmlns:a16="http://schemas.microsoft.com/office/drawing/2014/main" id="{00000000-0008-0000-0900-00006B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21</xdr:row>
      <xdr:rowOff>57150</xdr:rowOff>
    </xdr:from>
    <xdr:to>
      <xdr:col>12</xdr:col>
      <xdr:colOff>0</xdr:colOff>
      <xdr:row>21</xdr:row>
      <xdr:rowOff>429835</xdr:rowOff>
    </xdr:to>
    <xdr:sp macro="" textlink="">
      <xdr:nvSpPr>
        <xdr:cNvPr id="108" name="Rectángulo redondeado 107">
          <a:extLst>
            <a:ext uri="{FF2B5EF4-FFF2-40B4-BE49-F238E27FC236}">
              <a16:creationId xmlns:a16="http://schemas.microsoft.com/office/drawing/2014/main" id="{00000000-0008-0000-0900-00006C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23</xdr:row>
      <xdr:rowOff>57150</xdr:rowOff>
    </xdr:from>
    <xdr:to>
      <xdr:col>13</xdr:col>
      <xdr:colOff>381000</xdr:colOff>
      <xdr:row>23</xdr:row>
      <xdr:rowOff>429835</xdr:rowOff>
    </xdr:to>
    <xdr:sp macro="" textlink="">
      <xdr:nvSpPr>
        <xdr:cNvPr id="109" name="Rectángulo redondeado 108">
          <a:extLst>
            <a:ext uri="{FF2B5EF4-FFF2-40B4-BE49-F238E27FC236}">
              <a16:creationId xmlns:a16="http://schemas.microsoft.com/office/drawing/2014/main" id="{00000000-0008-0000-0900-00006D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23</xdr:row>
      <xdr:rowOff>57150</xdr:rowOff>
    </xdr:from>
    <xdr:to>
      <xdr:col>12</xdr:col>
      <xdr:colOff>673100</xdr:colOff>
      <xdr:row>23</xdr:row>
      <xdr:rowOff>429835</xdr:rowOff>
    </xdr:to>
    <xdr:sp macro="" textlink="">
      <xdr:nvSpPr>
        <xdr:cNvPr id="110" name="Rectángulo redondeado 109">
          <a:extLst>
            <a:ext uri="{FF2B5EF4-FFF2-40B4-BE49-F238E27FC236}">
              <a16:creationId xmlns:a16="http://schemas.microsoft.com/office/drawing/2014/main" id="{00000000-0008-0000-0900-00006E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23</xdr:row>
      <xdr:rowOff>57150</xdr:rowOff>
    </xdr:from>
    <xdr:to>
      <xdr:col>12</xdr:col>
      <xdr:colOff>0</xdr:colOff>
      <xdr:row>23</xdr:row>
      <xdr:rowOff>429835</xdr:rowOff>
    </xdr:to>
    <xdr:sp macro="" textlink="">
      <xdr:nvSpPr>
        <xdr:cNvPr id="111" name="Rectángulo redondeado 110">
          <a:extLst>
            <a:ext uri="{FF2B5EF4-FFF2-40B4-BE49-F238E27FC236}">
              <a16:creationId xmlns:a16="http://schemas.microsoft.com/office/drawing/2014/main" id="{00000000-0008-0000-0900-00006F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13</xdr:row>
      <xdr:rowOff>57150</xdr:rowOff>
    </xdr:from>
    <xdr:to>
      <xdr:col>13</xdr:col>
      <xdr:colOff>381000</xdr:colOff>
      <xdr:row>13</xdr:row>
      <xdr:rowOff>429835</xdr:rowOff>
    </xdr:to>
    <xdr:sp macro="" textlink="">
      <xdr:nvSpPr>
        <xdr:cNvPr id="112" name="Rectángulo redondeado 111">
          <a:extLst>
            <a:ext uri="{FF2B5EF4-FFF2-40B4-BE49-F238E27FC236}">
              <a16:creationId xmlns:a16="http://schemas.microsoft.com/office/drawing/2014/main" id="{00000000-0008-0000-0900-000070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13</xdr:row>
      <xdr:rowOff>57150</xdr:rowOff>
    </xdr:from>
    <xdr:to>
      <xdr:col>12</xdr:col>
      <xdr:colOff>673100</xdr:colOff>
      <xdr:row>13</xdr:row>
      <xdr:rowOff>429835</xdr:rowOff>
    </xdr:to>
    <xdr:sp macro="" textlink="">
      <xdr:nvSpPr>
        <xdr:cNvPr id="113" name="Rectángulo redondeado 112">
          <a:extLst>
            <a:ext uri="{FF2B5EF4-FFF2-40B4-BE49-F238E27FC236}">
              <a16:creationId xmlns:a16="http://schemas.microsoft.com/office/drawing/2014/main" id="{00000000-0008-0000-0900-000071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13</xdr:row>
      <xdr:rowOff>57150</xdr:rowOff>
    </xdr:from>
    <xdr:to>
      <xdr:col>12</xdr:col>
      <xdr:colOff>0</xdr:colOff>
      <xdr:row>13</xdr:row>
      <xdr:rowOff>429835</xdr:rowOff>
    </xdr:to>
    <xdr:sp macro="" textlink="">
      <xdr:nvSpPr>
        <xdr:cNvPr id="114" name="Rectángulo redondeado 113">
          <a:extLst>
            <a:ext uri="{FF2B5EF4-FFF2-40B4-BE49-F238E27FC236}">
              <a16:creationId xmlns:a16="http://schemas.microsoft.com/office/drawing/2014/main" id="{00000000-0008-0000-0900-000072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14</xdr:row>
      <xdr:rowOff>57150</xdr:rowOff>
    </xdr:from>
    <xdr:to>
      <xdr:col>13</xdr:col>
      <xdr:colOff>381000</xdr:colOff>
      <xdr:row>14</xdr:row>
      <xdr:rowOff>429835</xdr:rowOff>
    </xdr:to>
    <xdr:sp macro="" textlink="">
      <xdr:nvSpPr>
        <xdr:cNvPr id="115" name="Rectángulo redondeado 114">
          <a:extLst>
            <a:ext uri="{FF2B5EF4-FFF2-40B4-BE49-F238E27FC236}">
              <a16:creationId xmlns:a16="http://schemas.microsoft.com/office/drawing/2014/main" id="{00000000-0008-0000-0900-000073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14</xdr:row>
      <xdr:rowOff>57150</xdr:rowOff>
    </xdr:from>
    <xdr:to>
      <xdr:col>12</xdr:col>
      <xdr:colOff>673100</xdr:colOff>
      <xdr:row>14</xdr:row>
      <xdr:rowOff>429835</xdr:rowOff>
    </xdr:to>
    <xdr:sp macro="" textlink="">
      <xdr:nvSpPr>
        <xdr:cNvPr id="116" name="Rectángulo redondeado 115">
          <a:extLst>
            <a:ext uri="{FF2B5EF4-FFF2-40B4-BE49-F238E27FC236}">
              <a16:creationId xmlns:a16="http://schemas.microsoft.com/office/drawing/2014/main" id="{00000000-0008-0000-0900-000074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14</xdr:row>
      <xdr:rowOff>57150</xdr:rowOff>
    </xdr:from>
    <xdr:to>
      <xdr:col>12</xdr:col>
      <xdr:colOff>0</xdr:colOff>
      <xdr:row>14</xdr:row>
      <xdr:rowOff>429835</xdr:rowOff>
    </xdr:to>
    <xdr:sp macro="" textlink="">
      <xdr:nvSpPr>
        <xdr:cNvPr id="117" name="Rectángulo redondeado 116">
          <a:extLst>
            <a:ext uri="{FF2B5EF4-FFF2-40B4-BE49-F238E27FC236}">
              <a16:creationId xmlns:a16="http://schemas.microsoft.com/office/drawing/2014/main" id="{00000000-0008-0000-0900-000075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24</xdr:row>
      <xdr:rowOff>57150</xdr:rowOff>
    </xdr:from>
    <xdr:to>
      <xdr:col>13</xdr:col>
      <xdr:colOff>381000</xdr:colOff>
      <xdr:row>24</xdr:row>
      <xdr:rowOff>429835</xdr:rowOff>
    </xdr:to>
    <xdr:sp macro="" textlink="">
      <xdr:nvSpPr>
        <xdr:cNvPr id="118" name="Rectángulo redondeado 117">
          <a:extLst>
            <a:ext uri="{FF2B5EF4-FFF2-40B4-BE49-F238E27FC236}">
              <a16:creationId xmlns:a16="http://schemas.microsoft.com/office/drawing/2014/main" id="{00000000-0008-0000-0900-000076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24</xdr:row>
      <xdr:rowOff>57150</xdr:rowOff>
    </xdr:from>
    <xdr:to>
      <xdr:col>12</xdr:col>
      <xdr:colOff>673100</xdr:colOff>
      <xdr:row>24</xdr:row>
      <xdr:rowOff>429835</xdr:rowOff>
    </xdr:to>
    <xdr:sp macro="" textlink="">
      <xdr:nvSpPr>
        <xdr:cNvPr id="119" name="Rectángulo redondeado 118">
          <a:extLst>
            <a:ext uri="{FF2B5EF4-FFF2-40B4-BE49-F238E27FC236}">
              <a16:creationId xmlns:a16="http://schemas.microsoft.com/office/drawing/2014/main" id="{00000000-0008-0000-0900-000077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24</xdr:row>
      <xdr:rowOff>57150</xdr:rowOff>
    </xdr:from>
    <xdr:to>
      <xdr:col>12</xdr:col>
      <xdr:colOff>0</xdr:colOff>
      <xdr:row>24</xdr:row>
      <xdr:rowOff>429835</xdr:rowOff>
    </xdr:to>
    <xdr:sp macro="" textlink="">
      <xdr:nvSpPr>
        <xdr:cNvPr id="120" name="Rectángulo redondeado 119">
          <a:extLst>
            <a:ext uri="{FF2B5EF4-FFF2-40B4-BE49-F238E27FC236}">
              <a16:creationId xmlns:a16="http://schemas.microsoft.com/office/drawing/2014/main" id="{00000000-0008-0000-0900-000078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349250</xdr:colOff>
      <xdr:row>22</xdr:row>
      <xdr:rowOff>57150</xdr:rowOff>
    </xdr:from>
    <xdr:to>
      <xdr:col>13</xdr:col>
      <xdr:colOff>381000</xdr:colOff>
      <xdr:row>22</xdr:row>
      <xdr:rowOff>429835</xdr:rowOff>
    </xdr:to>
    <xdr:sp macro="" textlink="">
      <xdr:nvSpPr>
        <xdr:cNvPr id="121" name="Rectángulo redondeado 120">
          <a:extLst>
            <a:ext uri="{FF2B5EF4-FFF2-40B4-BE49-F238E27FC236}">
              <a16:creationId xmlns:a16="http://schemas.microsoft.com/office/drawing/2014/main" id="{00000000-0008-0000-0900-000079000000}"/>
            </a:ext>
          </a:extLst>
        </xdr:cNvPr>
        <xdr:cNvSpPr/>
      </xdr:nvSpPr>
      <xdr:spPr>
        <a:xfrm rot="5400000">
          <a:off x="11719907" y="2529493"/>
          <a:ext cx="372685" cy="0"/>
        </a:xfrm>
        <a:prstGeom prst="round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22</xdr:row>
      <xdr:rowOff>57150</xdr:rowOff>
    </xdr:from>
    <xdr:to>
      <xdr:col>12</xdr:col>
      <xdr:colOff>673100</xdr:colOff>
      <xdr:row>22</xdr:row>
      <xdr:rowOff>429835</xdr:rowOff>
    </xdr:to>
    <xdr:sp macro="" textlink="">
      <xdr:nvSpPr>
        <xdr:cNvPr id="122" name="Rectángulo redondeado 121">
          <a:extLst>
            <a:ext uri="{FF2B5EF4-FFF2-40B4-BE49-F238E27FC236}">
              <a16:creationId xmlns:a16="http://schemas.microsoft.com/office/drawing/2014/main" id="{00000000-0008-0000-0900-00007A000000}"/>
            </a:ext>
          </a:extLst>
        </xdr:cNvPr>
        <xdr:cNvSpPr/>
      </xdr:nvSpPr>
      <xdr:spPr>
        <a:xfrm rot="5400000">
          <a:off x="11719907" y="2529493"/>
          <a:ext cx="372685" cy="0"/>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10</xdr:col>
      <xdr:colOff>361950</xdr:colOff>
      <xdr:row>22</xdr:row>
      <xdr:rowOff>57150</xdr:rowOff>
    </xdr:from>
    <xdr:to>
      <xdr:col>12</xdr:col>
      <xdr:colOff>0</xdr:colOff>
      <xdr:row>22</xdr:row>
      <xdr:rowOff>429835</xdr:rowOff>
    </xdr:to>
    <xdr:sp macro="" textlink="">
      <xdr:nvSpPr>
        <xdr:cNvPr id="123" name="Rectángulo redondeado 122">
          <a:extLst>
            <a:ext uri="{FF2B5EF4-FFF2-40B4-BE49-F238E27FC236}">
              <a16:creationId xmlns:a16="http://schemas.microsoft.com/office/drawing/2014/main" id="{00000000-0008-0000-0900-00007B000000}"/>
            </a:ext>
          </a:extLst>
        </xdr:cNvPr>
        <xdr:cNvSpPr/>
      </xdr:nvSpPr>
      <xdr:spPr>
        <a:xfrm rot="5400000">
          <a:off x="11719907" y="2529493"/>
          <a:ext cx="372685" cy="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ysClr val="windowText" lastClr="000000"/>
            </a:solidFill>
          </a:endParaRPr>
        </a:p>
      </xdr:txBody>
    </xdr:sp>
    <xdr:clientData/>
  </xdr:twoCellAnchor>
  <xdr:twoCellAnchor>
    <xdr:from>
      <xdr:col>15</xdr:col>
      <xdr:colOff>301625</xdr:colOff>
      <xdr:row>12</xdr:row>
      <xdr:rowOff>142875</xdr:rowOff>
    </xdr:from>
    <xdr:to>
      <xdr:col>17</xdr:col>
      <xdr:colOff>819538</xdr:colOff>
      <xdr:row>14</xdr:row>
      <xdr:rowOff>208785</xdr:rowOff>
    </xdr:to>
    <xdr:grpSp>
      <xdr:nvGrpSpPr>
        <xdr:cNvPr id="79" name="Grupo 78">
          <a:extLst>
            <a:ext uri="{FF2B5EF4-FFF2-40B4-BE49-F238E27FC236}">
              <a16:creationId xmlns:a16="http://schemas.microsoft.com/office/drawing/2014/main" id="{00000000-0008-0000-0900-00004F000000}"/>
            </a:ext>
          </a:extLst>
        </xdr:cNvPr>
        <xdr:cNvGrpSpPr/>
      </xdr:nvGrpSpPr>
      <xdr:grpSpPr>
        <a:xfrm>
          <a:off x="11191875" y="3264958"/>
          <a:ext cx="1861996" cy="1441744"/>
          <a:chOff x="3997175" y="214401"/>
          <a:chExt cx="1418461" cy="1241618"/>
        </a:xfrm>
      </xdr:grpSpPr>
      <xdr:sp macro="" textlink="">
        <xdr:nvSpPr>
          <xdr:cNvPr id="140" name="CuadroTexto 5">
            <a:extLst>
              <a:ext uri="{FF2B5EF4-FFF2-40B4-BE49-F238E27FC236}">
                <a16:creationId xmlns:a16="http://schemas.microsoft.com/office/drawing/2014/main" id="{00000000-0008-0000-0900-00008C000000}"/>
              </a:ext>
            </a:extLst>
          </xdr:cNvPr>
          <xdr:cNvSpPr txBox="1"/>
        </xdr:nvSpPr>
        <xdr:spPr>
          <a:xfrm>
            <a:off x="4087177" y="214401"/>
            <a:ext cx="1136046" cy="1041358"/>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7200">
                <a:solidFill>
                  <a:schemeClr val="tx1">
                    <a:lumMod val="65000"/>
                    <a:lumOff val="35000"/>
                  </a:schemeClr>
                </a:solidFill>
              </a:rPr>
              <a:t>14</a:t>
            </a:r>
          </a:p>
        </xdr:txBody>
      </xdr:sp>
      <xdr:sp macro="" textlink="">
        <xdr:nvSpPr>
          <xdr:cNvPr id="141" name="CuadroTexto 6">
            <a:extLst>
              <a:ext uri="{FF2B5EF4-FFF2-40B4-BE49-F238E27FC236}">
                <a16:creationId xmlns:a16="http://schemas.microsoft.com/office/drawing/2014/main" id="{00000000-0008-0000-0900-00008D000000}"/>
              </a:ext>
            </a:extLst>
          </xdr:cNvPr>
          <xdr:cNvSpPr txBox="1"/>
        </xdr:nvSpPr>
        <xdr:spPr>
          <a:xfrm>
            <a:off x="3997175" y="1055497"/>
            <a:ext cx="1418461" cy="40052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2400" b="1">
                <a:solidFill>
                  <a:schemeClr val="tx1">
                    <a:lumMod val="65000"/>
                    <a:lumOff val="35000"/>
                  </a:schemeClr>
                </a:solidFill>
                <a:latin typeface="Century Gothic" panose="020B0502020202020204" pitchFamily="34" charset="0"/>
              </a:rPr>
              <a:t>Anexos</a:t>
            </a:r>
            <a:endParaRPr lang="es-ES_tradnl" sz="2000" b="1">
              <a:solidFill>
                <a:schemeClr val="tx1">
                  <a:lumMod val="65000"/>
                  <a:lumOff val="35000"/>
                </a:schemeClr>
              </a:solidFill>
              <a:latin typeface="Century Gothic" panose="020B0502020202020204" pitchFamily="34" charset="0"/>
            </a:endParaRPr>
          </a:p>
        </xdr:txBody>
      </xdr:sp>
    </xdr:grpSp>
    <xdr:clientData/>
  </xdr:twoCellAnchor>
  <xdr:twoCellAnchor>
    <xdr:from>
      <xdr:col>17</xdr:col>
      <xdr:colOff>546461</xdr:colOff>
      <xdr:row>12</xdr:row>
      <xdr:rowOff>396355</xdr:rowOff>
    </xdr:from>
    <xdr:to>
      <xdr:col>19</xdr:col>
      <xdr:colOff>228744</xdr:colOff>
      <xdr:row>14</xdr:row>
      <xdr:rowOff>98345</xdr:rowOff>
    </xdr:to>
    <xdr:grpSp>
      <xdr:nvGrpSpPr>
        <xdr:cNvPr id="83" name="Grupo 82">
          <a:extLst>
            <a:ext uri="{FF2B5EF4-FFF2-40B4-BE49-F238E27FC236}">
              <a16:creationId xmlns:a16="http://schemas.microsoft.com/office/drawing/2014/main" id="{00000000-0008-0000-0900-000053000000}"/>
            </a:ext>
          </a:extLst>
        </xdr:cNvPr>
        <xdr:cNvGrpSpPr/>
      </xdr:nvGrpSpPr>
      <xdr:grpSpPr>
        <a:xfrm>
          <a:off x="12876044" y="3518438"/>
          <a:ext cx="1121617" cy="1077824"/>
          <a:chOff x="3951113" y="214401"/>
          <a:chExt cx="1418461" cy="925895"/>
        </a:xfrm>
      </xdr:grpSpPr>
      <xdr:sp macro="" textlink="">
        <xdr:nvSpPr>
          <xdr:cNvPr id="138" name="CuadroTexto 8">
            <a:extLst>
              <a:ext uri="{FF2B5EF4-FFF2-40B4-BE49-F238E27FC236}">
                <a16:creationId xmlns:a16="http://schemas.microsoft.com/office/drawing/2014/main" id="{00000000-0008-0000-0900-00008A000000}"/>
              </a:ext>
            </a:extLst>
          </xdr:cNvPr>
          <xdr:cNvSpPr txBox="1"/>
        </xdr:nvSpPr>
        <xdr:spPr>
          <a:xfrm>
            <a:off x="4087177" y="214401"/>
            <a:ext cx="1136046" cy="72094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4800">
                <a:solidFill>
                  <a:srgbClr val="00B0F0"/>
                </a:solidFill>
              </a:rPr>
              <a:t>13</a:t>
            </a:r>
          </a:p>
        </xdr:txBody>
      </xdr:sp>
      <xdr:sp macro="" textlink="">
        <xdr:nvSpPr>
          <xdr:cNvPr id="139" name="CuadroTexto 9">
            <a:extLst>
              <a:ext uri="{FF2B5EF4-FFF2-40B4-BE49-F238E27FC236}">
                <a16:creationId xmlns:a16="http://schemas.microsoft.com/office/drawing/2014/main" id="{00000000-0008-0000-0900-00008B000000}"/>
              </a:ext>
            </a:extLst>
          </xdr:cNvPr>
          <xdr:cNvSpPr txBox="1"/>
        </xdr:nvSpPr>
        <xdr:spPr>
          <a:xfrm>
            <a:off x="3951113" y="873281"/>
            <a:ext cx="1418461" cy="26701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1400" b="1">
                <a:solidFill>
                  <a:srgbClr val="00B0F0"/>
                </a:solidFill>
                <a:latin typeface="Century Gothic" panose="020B0502020202020204" pitchFamily="34" charset="0"/>
              </a:rPr>
              <a:t>Planes</a:t>
            </a:r>
            <a:endParaRPr lang="es-ES_tradnl" sz="1200" b="1">
              <a:solidFill>
                <a:srgbClr val="00B0F0"/>
              </a:solidFill>
              <a:latin typeface="Century Gothic" panose="020B0502020202020204" pitchFamily="34" charset="0"/>
            </a:endParaRPr>
          </a:p>
        </xdr:txBody>
      </xdr:sp>
    </xdr:grpSp>
    <xdr:clientData/>
  </xdr:twoCellAnchor>
  <xdr:twoCellAnchor>
    <xdr:from>
      <xdr:col>19</xdr:col>
      <xdr:colOff>129746</xdr:colOff>
      <xdr:row>12</xdr:row>
      <xdr:rowOff>396355</xdr:rowOff>
    </xdr:from>
    <xdr:to>
      <xdr:col>20</xdr:col>
      <xdr:colOff>637529</xdr:colOff>
      <xdr:row>14</xdr:row>
      <xdr:rowOff>68700</xdr:rowOff>
    </xdr:to>
    <xdr:grpSp>
      <xdr:nvGrpSpPr>
        <xdr:cNvPr id="125" name="Grupo 124">
          <a:extLst>
            <a:ext uri="{FF2B5EF4-FFF2-40B4-BE49-F238E27FC236}">
              <a16:creationId xmlns:a16="http://schemas.microsoft.com/office/drawing/2014/main" id="{00000000-0008-0000-0900-00007D000000}"/>
            </a:ext>
          </a:extLst>
        </xdr:cNvPr>
        <xdr:cNvGrpSpPr/>
      </xdr:nvGrpSpPr>
      <xdr:grpSpPr>
        <a:xfrm>
          <a:off x="13898663" y="3518438"/>
          <a:ext cx="1227449" cy="1048179"/>
          <a:chOff x="3997175" y="294116"/>
          <a:chExt cx="1418461" cy="1051819"/>
        </a:xfrm>
      </xdr:grpSpPr>
      <xdr:sp macro="" textlink="">
        <xdr:nvSpPr>
          <xdr:cNvPr id="136" name="CuadroTexto 11">
            <a:extLst>
              <a:ext uri="{FF2B5EF4-FFF2-40B4-BE49-F238E27FC236}">
                <a16:creationId xmlns:a16="http://schemas.microsoft.com/office/drawing/2014/main" id="{00000000-0008-0000-0900-000088000000}"/>
              </a:ext>
            </a:extLst>
          </xdr:cNvPr>
          <xdr:cNvSpPr txBox="1"/>
        </xdr:nvSpPr>
        <xdr:spPr>
          <a:xfrm>
            <a:off x="4095328" y="294116"/>
            <a:ext cx="1136046" cy="7841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4800">
                <a:solidFill>
                  <a:srgbClr val="00B0F0"/>
                </a:solidFill>
              </a:rPr>
              <a:t>1</a:t>
            </a:r>
          </a:p>
        </xdr:txBody>
      </xdr:sp>
      <xdr:sp macro="" textlink="">
        <xdr:nvSpPr>
          <xdr:cNvPr id="137" name="CuadroTexto 12">
            <a:extLst>
              <a:ext uri="{FF2B5EF4-FFF2-40B4-BE49-F238E27FC236}">
                <a16:creationId xmlns:a16="http://schemas.microsoft.com/office/drawing/2014/main" id="{00000000-0008-0000-0900-000089000000}"/>
              </a:ext>
            </a:extLst>
          </xdr:cNvPr>
          <xdr:cNvSpPr txBox="1"/>
        </xdr:nvSpPr>
        <xdr:spPr>
          <a:xfrm>
            <a:off x="3997175" y="1055497"/>
            <a:ext cx="1418461" cy="290438"/>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1400" b="1">
                <a:solidFill>
                  <a:srgbClr val="00B0F0"/>
                </a:solidFill>
                <a:latin typeface="Century Gothic" panose="020B0502020202020204" pitchFamily="34" charset="0"/>
              </a:rPr>
              <a:t>Estrategia</a:t>
            </a:r>
            <a:endParaRPr lang="es-ES_tradnl" sz="1200" b="1">
              <a:solidFill>
                <a:srgbClr val="00B0F0"/>
              </a:solidFill>
              <a:latin typeface="Century Gothic" panose="020B0502020202020204" pitchFamily="34" charset="0"/>
            </a:endParaRPr>
          </a:p>
        </xdr:txBody>
      </xdr:sp>
    </xdr:grpSp>
    <xdr:clientData/>
  </xdr:twoCellAnchor>
  <xdr:twoCellAnchor>
    <xdr:from>
      <xdr:col>16</xdr:col>
      <xdr:colOff>560581</xdr:colOff>
      <xdr:row>14</xdr:row>
      <xdr:rowOff>98345</xdr:rowOff>
    </xdr:from>
    <xdr:to>
      <xdr:col>18</xdr:col>
      <xdr:colOff>387602</xdr:colOff>
      <xdr:row>14</xdr:row>
      <xdr:rowOff>208785</xdr:rowOff>
    </xdr:to>
    <xdr:cxnSp macro="">
      <xdr:nvCxnSpPr>
        <xdr:cNvPr id="126" name="Conector angular 125">
          <a:extLst>
            <a:ext uri="{FF2B5EF4-FFF2-40B4-BE49-F238E27FC236}">
              <a16:creationId xmlns:a16="http://schemas.microsoft.com/office/drawing/2014/main" id="{00000000-0008-0000-0900-00007E000000}"/>
            </a:ext>
          </a:extLst>
        </xdr:cNvPr>
        <xdr:cNvCxnSpPr>
          <a:stCxn id="141" idx="2"/>
          <a:endCxn id="139" idx="2"/>
        </xdr:cNvCxnSpPr>
      </xdr:nvCxnSpPr>
      <xdr:spPr>
        <a:xfrm rot="5400000" flipH="1" flipV="1">
          <a:off x="14309497" y="3875429"/>
          <a:ext cx="110440" cy="1478021"/>
        </a:xfrm>
        <a:prstGeom prst="bentConnector3">
          <a:avLst>
            <a:gd name="adj1" fmla="val -20699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560582</xdr:colOff>
      <xdr:row>14</xdr:row>
      <xdr:rowOff>68700</xdr:rowOff>
    </xdr:from>
    <xdr:to>
      <xdr:col>19</xdr:col>
      <xdr:colOff>796388</xdr:colOff>
      <xdr:row>14</xdr:row>
      <xdr:rowOff>208785</xdr:rowOff>
    </xdr:to>
    <xdr:cxnSp macro="">
      <xdr:nvCxnSpPr>
        <xdr:cNvPr id="127" name="Conector angular 126">
          <a:extLst>
            <a:ext uri="{FF2B5EF4-FFF2-40B4-BE49-F238E27FC236}">
              <a16:creationId xmlns:a16="http://schemas.microsoft.com/office/drawing/2014/main" id="{00000000-0008-0000-0900-00007F000000}"/>
            </a:ext>
          </a:extLst>
        </xdr:cNvPr>
        <xdr:cNvCxnSpPr>
          <a:cxnSpLocks/>
          <a:stCxn id="141" idx="2"/>
          <a:endCxn id="137" idx="2"/>
        </xdr:cNvCxnSpPr>
      </xdr:nvCxnSpPr>
      <xdr:spPr>
        <a:xfrm rot="5400000" flipH="1" flipV="1">
          <a:off x="14911817" y="3243465"/>
          <a:ext cx="140085" cy="2712306"/>
        </a:xfrm>
        <a:prstGeom prst="bentConnector3">
          <a:avLst>
            <a:gd name="adj1" fmla="val -163187"/>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96513</xdr:colOff>
      <xdr:row>19</xdr:row>
      <xdr:rowOff>443926</xdr:rowOff>
    </xdr:from>
    <xdr:to>
      <xdr:col>18</xdr:col>
      <xdr:colOff>640759</xdr:colOff>
      <xdr:row>20</xdr:row>
      <xdr:rowOff>321133</xdr:rowOff>
    </xdr:to>
    <xdr:sp macro="" textlink="">
      <xdr:nvSpPr>
        <xdr:cNvPr id="128" name="CuadroTexto 19">
          <a:extLst>
            <a:ext uri="{FF2B5EF4-FFF2-40B4-BE49-F238E27FC236}">
              <a16:creationId xmlns:a16="http://schemas.microsoft.com/office/drawing/2014/main" id="{00000000-0008-0000-0900-000080000000}"/>
            </a:ext>
          </a:extLst>
        </xdr:cNvPr>
        <xdr:cNvSpPr txBox="1"/>
      </xdr:nvSpPr>
      <xdr:spPr>
        <a:xfrm>
          <a:off x="13161638" y="7857551"/>
          <a:ext cx="2195246"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a:solidFill>
                <a:srgbClr val="002060"/>
              </a:solidFill>
              <a:latin typeface="Century Gothic" panose="020B0502020202020204" pitchFamily="34" charset="0"/>
            </a:rPr>
            <a:t>Contratación (1)</a:t>
          </a:r>
        </a:p>
      </xdr:txBody>
    </xdr:sp>
    <xdr:clientData/>
  </xdr:twoCellAnchor>
  <xdr:twoCellAnchor>
    <xdr:from>
      <xdr:col>16</xdr:col>
      <xdr:colOff>96513</xdr:colOff>
      <xdr:row>16</xdr:row>
      <xdr:rowOff>385599</xdr:rowOff>
    </xdr:from>
    <xdr:to>
      <xdr:col>18</xdr:col>
      <xdr:colOff>640759</xdr:colOff>
      <xdr:row>17</xdr:row>
      <xdr:rowOff>183431</xdr:rowOff>
    </xdr:to>
    <xdr:sp macro="" textlink="">
      <xdr:nvSpPr>
        <xdr:cNvPr id="129" name="CuadroTexto 20">
          <a:extLst>
            <a:ext uri="{FF2B5EF4-FFF2-40B4-BE49-F238E27FC236}">
              <a16:creationId xmlns:a16="http://schemas.microsoft.com/office/drawing/2014/main" id="{00000000-0008-0000-0900-000081000000}"/>
            </a:ext>
          </a:extLst>
        </xdr:cNvPr>
        <xdr:cNvSpPr txBox="1"/>
      </xdr:nvSpPr>
      <xdr:spPr>
        <a:xfrm>
          <a:off x="13161638" y="6195849"/>
          <a:ext cx="2195246"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a:solidFill>
                <a:srgbClr val="002060"/>
              </a:solidFill>
              <a:latin typeface="Century Gothic" panose="020B0502020202020204" pitchFamily="34" charset="0"/>
            </a:rPr>
            <a:t>TI (3)</a:t>
          </a:r>
        </a:p>
      </xdr:txBody>
    </xdr:sp>
    <xdr:clientData/>
  </xdr:twoCellAnchor>
  <xdr:twoCellAnchor>
    <xdr:from>
      <xdr:col>16</xdr:col>
      <xdr:colOff>80390</xdr:colOff>
      <xdr:row>18</xdr:row>
      <xdr:rowOff>402128</xdr:rowOff>
    </xdr:from>
    <xdr:to>
      <xdr:col>18</xdr:col>
      <xdr:colOff>624636</xdr:colOff>
      <xdr:row>19</xdr:row>
      <xdr:rowOff>215835</xdr:rowOff>
    </xdr:to>
    <xdr:sp macro="" textlink="">
      <xdr:nvSpPr>
        <xdr:cNvPr id="130" name="CuadroTexto 21">
          <a:extLst>
            <a:ext uri="{FF2B5EF4-FFF2-40B4-BE49-F238E27FC236}">
              <a16:creationId xmlns:a16="http://schemas.microsoft.com/office/drawing/2014/main" id="{00000000-0008-0000-0900-000082000000}"/>
            </a:ext>
          </a:extLst>
        </xdr:cNvPr>
        <xdr:cNvSpPr txBox="1"/>
      </xdr:nvSpPr>
      <xdr:spPr>
        <a:xfrm>
          <a:off x="13145515" y="7260128"/>
          <a:ext cx="2195246"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a:solidFill>
                <a:srgbClr val="002060"/>
              </a:solidFill>
              <a:latin typeface="Century Gothic" panose="020B0502020202020204" pitchFamily="34" charset="0"/>
            </a:rPr>
            <a:t>Administrativa (1)</a:t>
          </a:r>
        </a:p>
      </xdr:txBody>
    </xdr:sp>
    <xdr:clientData/>
  </xdr:twoCellAnchor>
  <xdr:twoCellAnchor>
    <xdr:from>
      <xdr:col>16</xdr:col>
      <xdr:colOff>49285</xdr:colOff>
      <xdr:row>15</xdr:row>
      <xdr:rowOff>611619</xdr:rowOff>
    </xdr:from>
    <xdr:to>
      <xdr:col>19</xdr:col>
      <xdr:colOff>175868</xdr:colOff>
      <xdr:row>16</xdr:row>
      <xdr:rowOff>314201</xdr:rowOff>
    </xdr:to>
    <xdr:sp macro="" textlink="">
      <xdr:nvSpPr>
        <xdr:cNvPr id="131" name="CuadroTexto 22">
          <a:extLst>
            <a:ext uri="{FF2B5EF4-FFF2-40B4-BE49-F238E27FC236}">
              <a16:creationId xmlns:a16="http://schemas.microsoft.com/office/drawing/2014/main" id="{00000000-0008-0000-0900-000083000000}"/>
            </a:ext>
          </a:extLst>
        </xdr:cNvPr>
        <xdr:cNvSpPr txBox="1"/>
      </xdr:nvSpPr>
      <xdr:spPr>
        <a:xfrm>
          <a:off x="13114410" y="5755119"/>
          <a:ext cx="2603083"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a:solidFill>
                <a:srgbClr val="002060"/>
              </a:solidFill>
              <a:latin typeface="Century Gothic" panose="020B0502020202020204" pitchFamily="34" charset="0"/>
            </a:rPr>
            <a:t>Talento Humano (7)</a:t>
          </a:r>
        </a:p>
      </xdr:txBody>
    </xdr:sp>
    <xdr:clientData/>
  </xdr:twoCellAnchor>
  <xdr:twoCellAnchor>
    <xdr:from>
      <xdr:col>16</xdr:col>
      <xdr:colOff>96513</xdr:colOff>
      <xdr:row>17</xdr:row>
      <xdr:rowOff>295211</xdr:rowOff>
    </xdr:from>
    <xdr:to>
      <xdr:col>18</xdr:col>
      <xdr:colOff>640759</xdr:colOff>
      <xdr:row>18</xdr:row>
      <xdr:rowOff>188293</xdr:rowOff>
    </xdr:to>
    <xdr:sp macro="" textlink="">
      <xdr:nvSpPr>
        <xdr:cNvPr id="132" name="CuadroTexto 23">
          <a:extLst>
            <a:ext uri="{FF2B5EF4-FFF2-40B4-BE49-F238E27FC236}">
              <a16:creationId xmlns:a16="http://schemas.microsoft.com/office/drawing/2014/main" id="{00000000-0008-0000-0900-000084000000}"/>
            </a:ext>
          </a:extLst>
        </xdr:cNvPr>
        <xdr:cNvSpPr txBox="1"/>
      </xdr:nvSpPr>
      <xdr:spPr>
        <a:xfrm>
          <a:off x="13161638" y="6676961"/>
          <a:ext cx="2195246"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a:solidFill>
                <a:srgbClr val="002060"/>
              </a:solidFill>
              <a:latin typeface="Century Gothic" panose="020B0502020202020204" pitchFamily="34" charset="0"/>
            </a:rPr>
            <a:t>Planeación (2)</a:t>
          </a:r>
        </a:p>
      </xdr:txBody>
    </xdr:sp>
    <xdr:clientData/>
  </xdr:twoCellAnchor>
  <xdr:twoCellAnchor>
    <xdr:from>
      <xdr:col>16</xdr:col>
      <xdr:colOff>560581</xdr:colOff>
      <xdr:row>14</xdr:row>
      <xdr:rowOff>472804</xdr:rowOff>
    </xdr:from>
    <xdr:to>
      <xdr:col>16</xdr:col>
      <xdr:colOff>560581</xdr:colOff>
      <xdr:row>15</xdr:row>
      <xdr:rowOff>380788</xdr:rowOff>
    </xdr:to>
    <xdr:cxnSp macro="">
      <xdr:nvCxnSpPr>
        <xdr:cNvPr id="133" name="Conector recto de flecha 132">
          <a:extLst>
            <a:ext uri="{FF2B5EF4-FFF2-40B4-BE49-F238E27FC236}">
              <a16:creationId xmlns:a16="http://schemas.microsoft.com/office/drawing/2014/main" id="{00000000-0008-0000-0900-000085000000}"/>
            </a:ext>
          </a:extLst>
        </xdr:cNvPr>
        <xdr:cNvCxnSpPr/>
      </xdr:nvCxnSpPr>
      <xdr:spPr>
        <a:xfrm>
          <a:off x="13625706" y="4933679"/>
          <a:ext cx="0" cy="59060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660400</xdr:colOff>
      <xdr:row>58</xdr:row>
      <xdr:rowOff>114300</xdr:rowOff>
    </xdr:from>
    <xdr:to>
      <xdr:col>11</xdr:col>
      <xdr:colOff>584200</xdr:colOff>
      <xdr:row>75</xdr:row>
      <xdr:rowOff>152400</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469900</xdr:colOff>
      <xdr:row>0</xdr:row>
      <xdr:rowOff>82550</xdr:rowOff>
    </xdr:from>
    <xdr:to>
      <xdr:col>12</xdr:col>
      <xdr:colOff>647700</xdr:colOff>
      <xdr:row>12</xdr:row>
      <xdr:rowOff>323850</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masso\Documents\ANE\ANE%202023\Plan%20de%20Accio&#769;n%202023\SEGUIMIENTO%202023%20Plan%20de%20Accio&#769;n%202T%20_0..xlsx" TargetMode="External"/><Relationship Id="rId1" Type="http://schemas.openxmlformats.org/officeDocument/2006/relationships/externalLinkPath" Target="file:///C:\Users\dianamasso\Documents\ANE\ANE%202023\Plan%20de%20Accio&#769;n%202023\SEGUIMIENTO%202023%20Plan%20de%20Accio&#769;n%202T%20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yP y Gint_0"/>
      <sheetName val="VIC_0"/>
      <sheetName val="GCon2"/>
      <sheetName val="Transversal"/>
      <sheetName val="CAL PA"/>
      <sheetName val="CAL2"/>
      <sheetName val="TABLERO PLAN ACCIÓN"/>
      <sheetName val="VIC"/>
      <sheetName val="TABLERO ANEXOS"/>
      <sheetName val="Anexos"/>
      <sheetName val="CAL Anexos"/>
      <sheetName val="Politica de Espectro"/>
      <sheetName val="TABLERO POLÍTICA E"/>
      <sheetName val="Hoja1"/>
    </sheetNames>
    <sheetDataSet>
      <sheetData sheetId="0" refreshError="1">
        <row r="40">
          <cell r="L40">
            <v>0.31368421052631573</v>
          </cell>
        </row>
      </sheetData>
      <sheetData sheetId="1" refreshError="1">
        <row r="21">
          <cell r="J21">
            <v>12</v>
          </cell>
        </row>
      </sheetData>
      <sheetData sheetId="2" refreshError="1">
        <row r="23">
          <cell r="J23">
            <v>6</v>
          </cell>
        </row>
      </sheetData>
      <sheetData sheetId="3" refreshError="1">
        <row r="18">
          <cell r="J18">
            <v>9</v>
          </cell>
        </row>
      </sheetData>
      <sheetData sheetId="4" refreshError="1">
        <row r="12">
          <cell r="C12" t="str">
            <v>Avance</v>
          </cell>
        </row>
        <row r="13">
          <cell r="D13">
            <v>0.98477679783873395</v>
          </cell>
        </row>
        <row r="20">
          <cell r="D20">
            <v>0.97142857142857153</v>
          </cell>
        </row>
        <row r="46">
          <cell r="D46">
            <v>1</v>
          </cell>
        </row>
        <row r="63">
          <cell r="D63">
            <v>1</v>
          </cell>
        </row>
        <row r="77">
          <cell r="D77">
            <v>1</v>
          </cell>
        </row>
      </sheetData>
      <sheetData sheetId="5" refreshError="1">
        <row r="3">
          <cell r="B3" t="str">
            <v>Tamaño secciones</v>
          </cell>
        </row>
        <row r="33">
          <cell r="D33">
            <v>0.98176845943482227</v>
          </cell>
        </row>
        <row r="43">
          <cell r="D43">
            <v>0.97054263565891463</v>
          </cell>
        </row>
        <row r="66">
          <cell r="D66">
            <v>1</v>
          </cell>
        </row>
        <row r="94">
          <cell r="D94">
            <v>0.92567567567567566</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EC979-BB84-264E-806B-6769DC304C03}">
  <sheetPr>
    <tabColor theme="4"/>
    <pageSetUpPr fitToPage="1"/>
  </sheetPr>
  <dimension ref="C2:U91"/>
  <sheetViews>
    <sheetView view="pageLayout" zoomScale="75" zoomScaleNormal="100" zoomScaleSheetLayoutView="75" zoomScalePageLayoutView="75" workbookViewId="0">
      <selection activeCell="U72" sqref="U72"/>
    </sheetView>
  </sheetViews>
  <sheetFormatPr baseColWidth="10" defaultColWidth="10.85546875" defaultRowHeight="15"/>
  <cols>
    <col min="1" max="1" width="7.28515625" style="1" customWidth="1"/>
    <col min="2" max="2" width="5.7109375" style="1" customWidth="1"/>
    <col min="3" max="5" width="10.85546875" style="1"/>
    <col min="6" max="6" width="13.28515625" style="1" customWidth="1"/>
    <col min="7" max="7" width="22.28515625" style="1" customWidth="1"/>
    <col min="8" max="8" width="17.28515625" style="1" customWidth="1"/>
    <col min="9" max="9" width="18.85546875" style="1" customWidth="1"/>
    <col min="10" max="10" width="17.85546875" style="1" customWidth="1"/>
    <col min="11" max="11" width="16.85546875" style="1" customWidth="1"/>
    <col min="12" max="12" width="21.28515625" style="1" customWidth="1"/>
    <col min="13" max="13" width="10.85546875" style="1" customWidth="1"/>
    <col min="14" max="16" width="10.85546875" style="1"/>
    <col min="17" max="17" width="6.85546875" style="35" hidden="1" customWidth="1"/>
    <col min="18" max="20" width="10.85546875" style="35" hidden="1" customWidth="1"/>
    <col min="21" max="21" width="10.85546875" style="1" customWidth="1"/>
    <col min="22" max="16384" width="10.85546875" style="1"/>
  </cols>
  <sheetData>
    <row r="2" spans="3:20" ht="15" customHeight="1">
      <c r="C2" s="338" t="s">
        <v>0</v>
      </c>
      <c r="D2" s="338"/>
      <c r="E2" s="338"/>
      <c r="F2" s="338"/>
      <c r="G2" s="338"/>
      <c r="H2" s="338"/>
      <c r="I2" s="338"/>
    </row>
    <row r="3" spans="3:20" ht="17.25" customHeight="1">
      <c r="C3" s="338"/>
      <c r="D3" s="338"/>
      <c r="E3" s="338"/>
      <c r="F3" s="338"/>
      <c r="G3" s="338"/>
      <c r="H3" s="338"/>
      <c r="I3" s="338"/>
    </row>
    <row r="4" spans="3:20" ht="17.25" customHeight="1">
      <c r="C4" s="338"/>
      <c r="D4" s="338"/>
      <c r="E4" s="338"/>
      <c r="F4" s="338"/>
      <c r="G4" s="338"/>
      <c r="H4" s="338"/>
      <c r="I4" s="338"/>
    </row>
    <row r="5" spans="3:20" ht="29.25" customHeight="1">
      <c r="C5" s="338"/>
      <c r="D5" s="338"/>
      <c r="E5" s="338"/>
      <c r="F5" s="338"/>
      <c r="G5" s="338"/>
      <c r="H5" s="338"/>
      <c r="I5" s="338"/>
    </row>
    <row r="6" spans="3:20" ht="6.95" customHeight="1">
      <c r="C6" s="15"/>
      <c r="D6" s="15"/>
      <c r="E6" s="15"/>
      <c r="F6" s="15"/>
      <c r="G6" s="15"/>
      <c r="H6" s="16"/>
      <c r="I6" s="15"/>
      <c r="J6" s="15"/>
      <c r="K6" s="15"/>
      <c r="L6" s="15"/>
      <c r="M6" s="37"/>
      <c r="N6" s="37"/>
      <c r="O6" s="37"/>
      <c r="P6" s="37"/>
    </row>
    <row r="7" spans="3:20" ht="5.25" customHeight="1">
      <c r="C7" s="16"/>
      <c r="D7" s="16"/>
      <c r="E7" s="16"/>
      <c r="F7" s="16"/>
      <c r="G7" s="16"/>
      <c r="H7" s="16"/>
      <c r="I7" s="15"/>
      <c r="J7" s="15"/>
      <c r="K7" s="15"/>
      <c r="L7" s="15"/>
      <c r="M7" s="37"/>
      <c r="N7" s="37"/>
      <c r="O7" s="37"/>
      <c r="P7" s="37"/>
    </row>
    <row r="8" spans="3:20" ht="36" customHeight="1" thickBot="1">
      <c r="C8" s="341" t="s">
        <v>1</v>
      </c>
      <c r="D8" s="341"/>
      <c r="E8" s="341"/>
      <c r="F8" s="341"/>
      <c r="G8" s="341"/>
      <c r="H8" s="341"/>
      <c r="I8" s="341"/>
      <c r="J8" s="341"/>
      <c r="K8" s="341"/>
      <c r="L8" s="341"/>
      <c r="M8" s="341"/>
      <c r="N8" s="341"/>
      <c r="O8" s="341"/>
      <c r="P8" s="341"/>
      <c r="R8" s="1"/>
      <c r="S8" s="1"/>
      <c r="T8" s="1"/>
    </row>
    <row r="9" spans="3:20" ht="48" customHeight="1">
      <c r="C9" s="339" t="s">
        <v>2</v>
      </c>
      <c r="D9" s="339"/>
      <c r="E9" s="339"/>
      <c r="F9" s="339"/>
      <c r="G9" s="339"/>
      <c r="H9" s="38" t="s">
        <v>3</v>
      </c>
      <c r="I9" s="39" t="s">
        <v>4</v>
      </c>
      <c r="J9" s="39" t="s">
        <v>5</v>
      </c>
      <c r="K9" s="39" t="s">
        <v>6</v>
      </c>
      <c r="L9" s="39" t="s">
        <v>7</v>
      </c>
      <c r="R9" s="1"/>
      <c r="S9" s="1"/>
      <c r="T9" s="57"/>
    </row>
    <row r="10" spans="3:20" ht="45.95" customHeight="1">
      <c r="C10" s="340" t="s">
        <v>8</v>
      </c>
      <c r="D10" s="340"/>
      <c r="E10" s="340"/>
      <c r="F10" s="340"/>
      <c r="G10" s="340"/>
      <c r="H10" s="79" t="e">
        <f>+#REF!</f>
        <v>#REF!</v>
      </c>
      <c r="I10" s="80">
        <v>20</v>
      </c>
      <c r="J10" s="81" t="e">
        <f>+#REF!</f>
        <v>#REF!</v>
      </c>
      <c r="K10" s="81" t="e">
        <f>+#REF!</f>
        <v>#REF!</v>
      </c>
      <c r="L10" s="82" t="e">
        <f>+K10/J10</f>
        <v>#REF!</v>
      </c>
      <c r="Q10" s="64" t="e">
        <f>+#REF!</f>
        <v>#REF!</v>
      </c>
      <c r="R10" s="58" t="e">
        <f>+#REF!</f>
        <v>#REF!</v>
      </c>
      <c r="S10" s="58" t="e">
        <f>+#REF!</f>
        <v>#REF!</v>
      </c>
      <c r="T10" s="58" t="e">
        <f>+#REF!</f>
        <v>#REF!</v>
      </c>
    </row>
    <row r="11" spans="3:20" ht="17.25" customHeight="1">
      <c r="C11" s="95"/>
      <c r="D11" s="95"/>
      <c r="E11" s="95"/>
      <c r="F11" s="95"/>
      <c r="G11" s="95"/>
      <c r="H11" s="83"/>
      <c r="I11" s="84"/>
      <c r="J11" s="84"/>
      <c r="K11" s="84"/>
      <c r="L11" s="85"/>
      <c r="Q11" s="64"/>
      <c r="R11" s="58"/>
      <c r="S11" s="58"/>
      <c r="T11" s="58"/>
    </row>
    <row r="12" spans="3:20" ht="74.25" customHeight="1">
      <c r="C12" s="340" t="s">
        <v>9</v>
      </c>
      <c r="D12" s="340"/>
      <c r="E12" s="340"/>
      <c r="F12" s="340"/>
      <c r="G12" s="340"/>
      <c r="H12" s="79" t="e">
        <f>+#REF!</f>
        <v>#REF!</v>
      </c>
      <c r="I12" s="80" t="e">
        <f>+H12-3</f>
        <v>#REF!</v>
      </c>
      <c r="J12" s="86" t="e">
        <f>+#REF!</f>
        <v>#REF!</v>
      </c>
      <c r="K12" s="86" t="e">
        <f>+#REF!</f>
        <v>#REF!</v>
      </c>
      <c r="L12" s="82" t="e">
        <f>+K12/J12</f>
        <v>#REF!</v>
      </c>
      <c r="Q12" s="64" t="e">
        <f>+#REF!</f>
        <v>#REF!</v>
      </c>
      <c r="R12" s="58" t="e">
        <f>+#REF!</f>
        <v>#REF!</v>
      </c>
      <c r="S12" s="58" t="e">
        <f>+#REF!</f>
        <v>#REF!</v>
      </c>
      <c r="T12" s="58" t="e">
        <f>+#REF!</f>
        <v>#REF!</v>
      </c>
    </row>
    <row r="13" spans="3:20" ht="12" customHeight="1">
      <c r="C13" s="95"/>
      <c r="D13" s="95"/>
      <c r="E13" s="95"/>
      <c r="F13" s="95"/>
      <c r="G13" s="95"/>
      <c r="H13" s="83"/>
      <c r="I13" s="84"/>
      <c r="J13" s="84"/>
      <c r="K13" s="84"/>
      <c r="L13" s="87"/>
      <c r="Q13" s="65"/>
      <c r="R13" s="36"/>
      <c r="S13" s="36"/>
      <c r="T13" s="36"/>
    </row>
    <row r="14" spans="3:20" ht="69" customHeight="1">
      <c r="C14" s="340" t="s">
        <v>10</v>
      </c>
      <c r="D14" s="340"/>
      <c r="E14" s="340"/>
      <c r="F14" s="340"/>
      <c r="G14" s="340"/>
      <c r="H14" s="88" t="e">
        <f>+#REF!</f>
        <v>#REF!</v>
      </c>
      <c r="I14" s="80">
        <v>5</v>
      </c>
      <c r="J14" s="81" t="e">
        <f>+#REF!</f>
        <v>#REF!</v>
      </c>
      <c r="K14" s="81" t="e">
        <f>+#REF!</f>
        <v>#REF!</v>
      </c>
      <c r="L14" s="82" t="e">
        <f>+K14/J14</f>
        <v>#REF!</v>
      </c>
      <c r="Q14" s="66" t="e">
        <f>+#REF!</f>
        <v>#REF!</v>
      </c>
      <c r="R14" s="59" t="e">
        <f>+#REF!</f>
        <v>#REF!</v>
      </c>
      <c r="S14" s="59" t="e">
        <f>+#REF!</f>
        <v>#REF!</v>
      </c>
      <c r="T14" s="59" t="e">
        <f>+#REF!</f>
        <v>#REF!</v>
      </c>
    </row>
    <row r="15" spans="3:20" ht="15" customHeight="1">
      <c r="C15" s="95"/>
      <c r="D15" s="95"/>
      <c r="E15" s="95"/>
      <c r="F15" s="95"/>
      <c r="G15" s="95"/>
      <c r="H15" s="83"/>
      <c r="I15" s="84"/>
      <c r="J15" s="84"/>
      <c r="K15" s="84"/>
      <c r="L15" s="87"/>
      <c r="Q15" s="67"/>
      <c r="R15" s="36"/>
      <c r="S15" s="36"/>
      <c r="T15" s="36"/>
    </row>
    <row r="16" spans="3:20" ht="54.95" customHeight="1">
      <c r="C16" s="340" t="s">
        <v>11</v>
      </c>
      <c r="D16" s="340"/>
      <c r="E16" s="340"/>
      <c r="F16" s="340"/>
      <c r="G16" s="340"/>
      <c r="H16" s="79" t="e">
        <f>+Transversal!#REF!</f>
        <v>#REF!</v>
      </c>
      <c r="I16" s="80">
        <v>8</v>
      </c>
      <c r="J16" s="81" t="e">
        <f>+Transversal!#REF!</f>
        <v>#REF!</v>
      </c>
      <c r="K16" s="81" t="e">
        <f>+Transversal!#REF!</f>
        <v>#REF!</v>
      </c>
      <c r="L16" s="82" t="e">
        <f>+K16/J16</f>
        <v>#REF!</v>
      </c>
      <c r="Q16" s="66" t="e">
        <f>+Transversal!#REF!</f>
        <v>#REF!</v>
      </c>
      <c r="R16" s="59" t="e">
        <f>+Transversal!#REF!</f>
        <v>#REF!</v>
      </c>
      <c r="S16" s="59" t="e">
        <f>+Transversal!#REF!</f>
        <v>#REF!</v>
      </c>
      <c r="T16" s="59" t="e">
        <f>+Transversal!#REF!</f>
        <v>#REF!</v>
      </c>
    </row>
    <row r="17" spans="3:21" ht="9.9499999999999993" customHeight="1">
      <c r="C17" s="17"/>
      <c r="D17" s="17"/>
      <c r="E17" s="17"/>
      <c r="F17" s="17"/>
      <c r="G17" s="17"/>
      <c r="H17" s="84"/>
      <c r="I17" s="89" t="e">
        <f>+I10+I12+I14</f>
        <v>#REF!</v>
      </c>
      <c r="J17" s="84"/>
      <c r="K17" s="84"/>
      <c r="L17" s="87"/>
      <c r="Q17" s="68"/>
      <c r="R17" s="1"/>
      <c r="S17" s="1"/>
      <c r="T17" s="1"/>
    </row>
    <row r="18" spans="3:21" ht="6.95" customHeight="1">
      <c r="C18" s="17"/>
      <c r="D18" s="17"/>
      <c r="E18" s="17"/>
      <c r="F18" s="17"/>
      <c r="G18" s="17"/>
      <c r="H18" s="84"/>
      <c r="I18" s="84"/>
      <c r="J18" s="84"/>
      <c r="K18" s="84"/>
      <c r="L18" s="87"/>
      <c r="Q18" s="68"/>
      <c r="R18" s="1"/>
      <c r="S18" s="1"/>
      <c r="T18" s="1"/>
    </row>
    <row r="19" spans="3:21" ht="0.95" customHeight="1">
      <c r="C19" s="342"/>
      <c r="D19" s="342"/>
      <c r="E19" s="342"/>
      <c r="F19" s="342"/>
      <c r="G19" s="342"/>
      <c r="H19" s="90"/>
      <c r="I19" s="90"/>
      <c r="J19" s="90"/>
      <c r="K19" s="90"/>
      <c r="L19" s="91"/>
      <c r="Q19" s="68"/>
      <c r="R19" s="1"/>
      <c r="S19" s="1"/>
      <c r="T19" s="1"/>
    </row>
    <row r="20" spans="3:21" ht="8.25" customHeight="1">
      <c r="C20" s="18"/>
      <c r="D20" s="18"/>
      <c r="E20" s="18"/>
      <c r="F20" s="18"/>
      <c r="G20" s="18"/>
      <c r="H20" s="84"/>
      <c r="I20" s="84"/>
      <c r="J20" s="84"/>
      <c r="K20" s="84"/>
      <c r="L20" s="87"/>
      <c r="Q20" s="68"/>
      <c r="R20" s="1"/>
      <c r="S20" s="1"/>
      <c r="T20" s="1"/>
    </row>
    <row r="21" spans="3:21" ht="38.25" customHeight="1">
      <c r="C21" s="343" t="s">
        <v>12</v>
      </c>
      <c r="D21" s="343"/>
      <c r="E21" s="343"/>
      <c r="F21" s="343"/>
      <c r="G21" s="343"/>
      <c r="H21" s="92" t="e">
        <f>SUM(H10:H16)</f>
        <v>#REF!</v>
      </c>
      <c r="I21" s="92" t="e">
        <f>SUM(I10:I16)</f>
        <v>#REF!</v>
      </c>
      <c r="J21" s="93" t="e">
        <f>AVERAGE(J16,J14,J12,J10)</f>
        <v>#REF!</v>
      </c>
      <c r="K21" s="93" t="e">
        <f>AVERAGE(K16,K14,K12,K10)</f>
        <v>#REF!</v>
      </c>
      <c r="L21" s="94" t="e">
        <f>AVERAGE(L16,L14,L12,L10)</f>
        <v>#REF!</v>
      </c>
      <c r="Q21" s="69" t="e">
        <f>AVERAGE(Q10:Q19)*100%</f>
        <v>#REF!</v>
      </c>
      <c r="R21" s="21" t="e">
        <f>AVERAGE(R10:R19)</f>
        <v>#REF!</v>
      </c>
      <c r="S21" s="21" t="e">
        <f>AVERAGE(S10:S19)</f>
        <v>#REF!</v>
      </c>
      <c r="T21" s="21" t="e">
        <f>AVERAGE(T10:T19)</f>
        <v>#REF!</v>
      </c>
      <c r="U21" s="60"/>
    </row>
    <row r="22" spans="3:21">
      <c r="Q22" s="68"/>
      <c r="R22" s="1"/>
      <c r="S22" s="1"/>
      <c r="T22" s="1"/>
    </row>
    <row r="23" spans="3:21" ht="23.25" customHeight="1">
      <c r="Q23" s="68"/>
    </row>
    <row r="34" spans="3:20" ht="36" customHeight="1">
      <c r="C34" s="344" t="s">
        <v>13</v>
      </c>
      <c r="D34" s="344"/>
      <c r="E34" s="344"/>
      <c r="F34" s="344"/>
      <c r="G34" s="344"/>
      <c r="H34" s="344"/>
      <c r="I34" s="344"/>
      <c r="J34" s="344"/>
      <c r="K34" s="344"/>
      <c r="L34" s="344"/>
      <c r="M34" s="344"/>
      <c r="N34" s="344"/>
      <c r="O34" s="344"/>
      <c r="P34" s="344"/>
      <c r="Q34" s="61"/>
      <c r="R34" s="35" t="s">
        <v>14</v>
      </c>
    </row>
    <row r="38" spans="3:20">
      <c r="S38" s="35" t="s">
        <v>15</v>
      </c>
    </row>
    <row r="40" spans="3:20">
      <c r="T40" s="35" t="s">
        <v>15</v>
      </c>
    </row>
    <row r="44" spans="3:20">
      <c r="I44" s="78"/>
    </row>
    <row r="46" spans="3:20">
      <c r="S46" s="35" t="s">
        <v>15</v>
      </c>
    </row>
    <row r="50" spans="3:20" ht="23.25">
      <c r="C50" s="19"/>
    </row>
    <row r="51" spans="3:20" ht="23.25">
      <c r="C51" s="19"/>
    </row>
    <row r="53" spans="3:20" ht="36" customHeight="1">
      <c r="C53" s="344" t="s">
        <v>16</v>
      </c>
      <c r="D53" s="344"/>
      <c r="E53" s="344"/>
      <c r="F53" s="344"/>
      <c r="G53" s="344"/>
      <c r="H53" s="344"/>
      <c r="I53" s="344"/>
      <c r="J53" s="344"/>
      <c r="K53" s="344"/>
      <c r="L53" s="344"/>
      <c r="M53" s="344"/>
      <c r="N53" s="344"/>
      <c r="O53" s="344"/>
      <c r="P53" s="344"/>
      <c r="T53" s="35" t="s">
        <v>15</v>
      </c>
    </row>
    <row r="60" spans="3:20" ht="23.25">
      <c r="C60" s="19"/>
    </row>
    <row r="61" spans="3:20" ht="23.25">
      <c r="C61" s="19"/>
    </row>
    <row r="62" spans="3:20" ht="17.25" customHeight="1">
      <c r="C62" s="19"/>
    </row>
    <row r="63" spans="3:20" ht="23.25">
      <c r="C63" s="19"/>
    </row>
    <row r="64" spans="3:20" ht="23.25">
      <c r="C64" s="19"/>
    </row>
    <row r="65" spans="3:17" ht="23.25">
      <c r="C65" s="19"/>
    </row>
    <row r="66" spans="3:17" ht="23.25">
      <c r="C66" s="19"/>
    </row>
    <row r="67" spans="3:17" ht="23.25">
      <c r="C67" s="19"/>
    </row>
    <row r="68" spans="3:17" ht="23.25">
      <c r="C68" s="19"/>
    </row>
    <row r="69" spans="3:17" ht="23.25">
      <c r="C69" s="19"/>
    </row>
    <row r="70" spans="3:17" ht="23.25">
      <c r="C70" s="19"/>
    </row>
    <row r="71" spans="3:17" ht="23.25">
      <c r="C71" s="19"/>
    </row>
    <row r="72" spans="3:17" ht="23.25">
      <c r="C72" s="19"/>
    </row>
    <row r="73" spans="3:17" ht="23.25">
      <c r="C73" s="19"/>
    </row>
    <row r="74" spans="3:17" ht="23.25">
      <c r="C74" s="19"/>
    </row>
    <row r="75" spans="3:17" ht="23.25">
      <c r="C75" s="19"/>
    </row>
    <row r="76" spans="3:17" ht="23.25">
      <c r="C76" s="19"/>
    </row>
    <row r="77" spans="3:17" ht="23.25">
      <c r="C77" s="19"/>
    </row>
    <row r="78" spans="3:17" ht="23.25">
      <c r="C78" s="19"/>
    </row>
    <row r="79" spans="3:17" ht="23.25">
      <c r="C79" s="19"/>
    </row>
    <row r="80" spans="3:17" ht="23.25">
      <c r="C80" s="19"/>
      <c r="Q80" s="1"/>
    </row>
    <row r="81" spans="3:3" ht="23.25">
      <c r="C81" s="19"/>
    </row>
    <row r="82" spans="3:3" ht="23.25">
      <c r="C82" s="19"/>
    </row>
    <row r="83" spans="3:3" ht="23.25">
      <c r="C83" s="19"/>
    </row>
    <row r="84" spans="3:3" ht="23.25">
      <c r="C84" s="19"/>
    </row>
    <row r="85" spans="3:3" ht="23.25">
      <c r="C85" s="19"/>
    </row>
    <row r="86" spans="3:3" ht="23.25">
      <c r="C86" s="19"/>
    </row>
    <row r="87" spans="3:3" ht="23.25">
      <c r="C87" s="19"/>
    </row>
    <row r="88" spans="3:3" ht="23.25">
      <c r="C88" s="19"/>
    </row>
    <row r="89" spans="3:3" ht="23.25">
      <c r="C89" s="19"/>
    </row>
    <row r="90" spans="3:3" ht="23.25">
      <c r="C90" s="19"/>
    </row>
    <row r="91" spans="3:3" ht="23.25">
      <c r="C91" s="19"/>
    </row>
  </sheetData>
  <sheetProtection algorithmName="SHA-512" hashValue="FBx5zrH6v9BxZlmaLKWtVhHxxTnATsQyJ4sBdR4m48FiyebVaQNLrFPkv2DFJRkUojjgO5t1RSb7mZMwMS/Ylg==" saltValue="E/vMpvRg+W9LyllGV+NURA==" spinCount="100000" sheet="1" objects="1" scenarios="1"/>
  <mergeCells count="11">
    <mergeCell ref="C16:G16"/>
    <mergeCell ref="C19:G19"/>
    <mergeCell ref="C21:G21"/>
    <mergeCell ref="C53:P53"/>
    <mergeCell ref="C34:P34"/>
    <mergeCell ref="C2:I5"/>
    <mergeCell ref="C9:G9"/>
    <mergeCell ref="C10:G10"/>
    <mergeCell ref="C12:G12"/>
    <mergeCell ref="C14:G14"/>
    <mergeCell ref="C8:P8"/>
  </mergeCells>
  <phoneticPr fontId="3" type="noConversion"/>
  <hyperlinks>
    <hyperlink ref="C10:G10" location="'GyP y GInt2'!A1" display="Espectro para el Desarrollo del País" xr:uid="{4FA3EE05-0EEB-1A49-8052-F4A1ECD057AB}"/>
    <hyperlink ref="C14:G14" location="GCon2!A1" display="Gestión de la investigación, innovación y divulgación del conocimiento " xr:uid="{E5AB4049-DEF5-694C-B760-C5257D715935}"/>
    <hyperlink ref="C12:G12" location="'VIC2'!A1" display=" Implementación y ejecución del Modelo de Vigilancia, Inspección" xr:uid="{89ACACB0-3C15-4B40-92A7-0EE587A86250}"/>
    <hyperlink ref="C16:G16" location="Transversal!A1" display="Fortalecimiento del Sistema Integrado de Planeación y Gestión de la entidad" xr:uid="{FE600DB1-8D94-504A-B9BF-CC615A7E9151}"/>
  </hyperlinks>
  <pageMargins left="0.7" right="0.7" top="0.75" bottom="0.75" header="0.3" footer="0.3"/>
  <pageSetup scale="37" orientation="portrait" r:id="rId1"/>
  <headerFooter>
    <oddFooter>&amp;R_x000D_&amp;1#&amp;"Calibri"&amp;10&amp;K000000 Información pública de la ANE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BDC2F-8C78-3242-9C6C-D66A873C3164}">
  <sheetPr>
    <tabColor rgb="FF00B0F0"/>
  </sheetPr>
  <dimension ref="B4:N28"/>
  <sheetViews>
    <sheetView view="pageBreakPreview" topLeftCell="B1" zoomScale="90" zoomScaleNormal="66" zoomScaleSheetLayoutView="90" workbookViewId="0">
      <selection activeCell="R24" sqref="R24"/>
    </sheetView>
  </sheetViews>
  <sheetFormatPr baseColWidth="10" defaultColWidth="10.85546875" defaultRowHeight="15"/>
  <cols>
    <col min="1" max="4" width="10.85546875" style="1"/>
    <col min="5" max="6" width="15.28515625" style="1" customWidth="1"/>
    <col min="7" max="7" width="29.42578125" style="1" customWidth="1"/>
    <col min="8" max="8" width="15.42578125" style="1" customWidth="1"/>
    <col min="9" max="9" width="18.85546875" style="1" customWidth="1"/>
    <col min="10" max="10" width="21.7109375" style="1" customWidth="1"/>
    <col min="11" max="14" width="0" style="1" hidden="1" customWidth="1"/>
    <col min="15" max="15" width="4.28515625" style="1" customWidth="1"/>
    <col min="16" max="16384" width="10.85546875" style="1"/>
  </cols>
  <sheetData>
    <row r="4" spans="2:14" ht="15" customHeight="1">
      <c r="B4" s="393" t="s">
        <v>92</v>
      </c>
      <c r="C4" s="393"/>
      <c r="D4" s="393"/>
      <c r="E4" s="393"/>
      <c r="F4" s="393"/>
      <c r="G4" s="393"/>
      <c r="H4" s="393"/>
    </row>
    <row r="5" spans="2:14" ht="15" customHeight="1">
      <c r="B5" s="393"/>
      <c r="C5" s="393"/>
      <c r="D5" s="393"/>
      <c r="E5" s="393"/>
      <c r="F5" s="393"/>
      <c r="G5" s="393"/>
      <c r="H5" s="393"/>
    </row>
    <row r="6" spans="2:14" ht="15" customHeight="1">
      <c r="B6" s="393"/>
      <c r="C6" s="393"/>
      <c r="D6" s="393"/>
      <c r="E6" s="393"/>
      <c r="F6" s="393"/>
      <c r="G6" s="393"/>
      <c r="H6" s="393"/>
    </row>
    <row r="7" spans="2:14" ht="5.25" customHeight="1">
      <c r="B7" s="393"/>
      <c r="C7" s="393"/>
      <c r="D7" s="393"/>
      <c r="E7" s="393"/>
      <c r="F7" s="393"/>
      <c r="G7" s="393"/>
      <c r="H7" s="393"/>
    </row>
    <row r="8" spans="2:14">
      <c r="B8" s="37"/>
      <c r="C8" s="37"/>
      <c r="D8" s="37"/>
      <c r="E8" s="37"/>
      <c r="F8" s="37"/>
      <c r="G8" s="37"/>
      <c r="H8" s="37"/>
      <c r="I8" s="37"/>
      <c r="J8" s="37"/>
      <c r="K8" s="37"/>
      <c r="L8" s="37"/>
      <c r="M8" s="37"/>
      <c r="N8" s="37"/>
    </row>
    <row r="9" spans="2:14" ht="3" customHeight="1">
      <c r="B9" s="52"/>
      <c r="C9" s="52"/>
      <c r="D9" s="52"/>
      <c r="E9" s="52"/>
      <c r="F9" s="52"/>
      <c r="G9" s="52"/>
      <c r="H9" s="53"/>
      <c r="I9" s="53"/>
      <c r="J9" s="53"/>
      <c r="K9" s="37"/>
      <c r="L9" s="37"/>
      <c r="M9" s="37"/>
      <c r="N9" s="37"/>
    </row>
    <row r="10" spans="2:14" ht="29.25" thickBot="1">
      <c r="B10" s="341" t="s">
        <v>164</v>
      </c>
      <c r="C10" s="341"/>
      <c r="D10" s="341"/>
      <c r="E10" s="341"/>
      <c r="F10" s="341"/>
      <c r="G10" s="341"/>
      <c r="H10" s="341"/>
      <c r="I10" s="341"/>
      <c r="J10" s="341"/>
      <c r="K10" s="341"/>
      <c r="L10" s="341"/>
      <c r="M10" s="341"/>
      <c r="N10" s="341"/>
    </row>
    <row r="11" spans="2:14" ht="50.25" customHeight="1" thickBot="1">
      <c r="B11" s="394" t="s">
        <v>93</v>
      </c>
      <c r="C11" s="394"/>
      <c r="D11" s="394"/>
      <c r="E11" s="394"/>
      <c r="F11" s="394"/>
      <c r="G11" s="47" t="s">
        <v>94</v>
      </c>
      <c r="H11" s="39" t="s">
        <v>5</v>
      </c>
      <c r="I11" s="39" t="s">
        <v>6</v>
      </c>
      <c r="J11" s="39" t="s">
        <v>7</v>
      </c>
    </row>
    <row r="12" spans="2:14" ht="53.25" customHeight="1" thickTop="1" thickBot="1">
      <c r="B12" s="391" t="s">
        <v>95</v>
      </c>
      <c r="C12" s="391"/>
      <c r="D12" s="391"/>
      <c r="E12" s="391"/>
      <c r="F12" s="391"/>
      <c r="G12" s="56" t="s">
        <v>96</v>
      </c>
      <c r="H12" s="54" t="e">
        <f>+Anexos!#REF!</f>
        <v>#REF!</v>
      </c>
      <c r="I12" s="54" t="e">
        <f>+Anexos!#REF!</f>
        <v>#REF!</v>
      </c>
      <c r="J12" s="55" t="e">
        <f>+I12/H12</f>
        <v>#REF!</v>
      </c>
    </row>
    <row r="13" spans="2:14" ht="54" customHeight="1" thickTop="1" thickBot="1">
      <c r="B13" s="391" t="str">
        <f>+Anexos!B7</f>
        <v>Plan Institucional de Archivos - PINAR</v>
      </c>
      <c r="C13" s="391"/>
      <c r="D13" s="391"/>
      <c r="E13" s="391"/>
      <c r="F13" s="391"/>
      <c r="G13" s="56" t="s">
        <v>91</v>
      </c>
      <c r="H13" s="54" t="e">
        <f>+Anexos!#REF!</f>
        <v>#REF!</v>
      </c>
      <c r="I13" s="54" t="e">
        <f>+Anexos!#REF!</f>
        <v>#REF!</v>
      </c>
      <c r="J13" s="55" t="e">
        <f t="shared" ref="J13:J24" si="0">+I13/H13</f>
        <v>#REF!</v>
      </c>
    </row>
    <row r="14" spans="2:14" ht="54" customHeight="1" thickTop="1" thickBot="1">
      <c r="B14" s="391" t="str">
        <f>+Anexos!B16</f>
        <v>PETI - Plan Estrategico de TI</v>
      </c>
      <c r="C14" s="391"/>
      <c r="D14" s="391"/>
      <c r="E14" s="391"/>
      <c r="F14" s="391"/>
      <c r="G14" s="56" t="s">
        <v>91</v>
      </c>
      <c r="H14" s="54" t="e">
        <f>+Anexos!#REF!</f>
        <v>#REF!</v>
      </c>
      <c r="I14" s="54" t="e">
        <f>+Anexos!#REF!</f>
        <v>#REF!</v>
      </c>
      <c r="J14" s="55" t="e">
        <f>+I14/H14</f>
        <v>#REF!</v>
      </c>
    </row>
    <row r="15" spans="2:14" ht="54" customHeight="1" thickTop="1" thickBot="1">
      <c r="B15" s="391" t="str">
        <f>+Anexos!B17</f>
        <v>PETI - Plan Estrategico de TI</v>
      </c>
      <c r="C15" s="391"/>
      <c r="D15" s="391"/>
      <c r="E15" s="391"/>
      <c r="F15" s="391"/>
      <c r="G15" s="56" t="s">
        <v>91</v>
      </c>
      <c r="H15" s="54" t="e">
        <f>+Anexos!#REF!</f>
        <v>#REF!</v>
      </c>
      <c r="I15" s="54" t="e">
        <f>+Anexos!#REF!</f>
        <v>#REF!</v>
      </c>
      <c r="J15" s="55" t="e">
        <f>+I15/H15</f>
        <v>#REF!</v>
      </c>
    </row>
    <row r="16" spans="2:14" ht="60.95" customHeight="1" thickTop="1" thickBot="1">
      <c r="B16" s="391" t="str">
        <f>+Anexos!B8</f>
        <v>Plan Anual de Vacantes</v>
      </c>
      <c r="C16" s="391"/>
      <c r="D16" s="391"/>
      <c r="E16" s="391"/>
      <c r="F16" s="391"/>
      <c r="G16" s="56" t="s">
        <v>97</v>
      </c>
      <c r="H16" s="54" t="e">
        <f>+Anexos!#REF!</f>
        <v>#REF!</v>
      </c>
      <c r="I16" s="54" t="e">
        <f>+Anexos!#REF!</f>
        <v>#REF!</v>
      </c>
      <c r="J16" s="55" t="e">
        <f t="shared" si="0"/>
        <v>#REF!</v>
      </c>
    </row>
    <row r="17" spans="2:10" ht="45" customHeight="1" thickTop="1" thickBot="1">
      <c r="B17" s="391" t="str">
        <f>+Anexos!B9</f>
        <v>Plan Previsión de Recursos Humanos</v>
      </c>
      <c r="C17" s="391"/>
      <c r="D17" s="391"/>
      <c r="E17" s="391"/>
      <c r="F17" s="391"/>
      <c r="G17" s="56" t="s">
        <v>98</v>
      </c>
      <c r="H17" s="54" t="e">
        <f>+Anexos!#REF!</f>
        <v>#REF!</v>
      </c>
      <c r="I17" s="54" t="e">
        <f>+Anexos!#REF!</f>
        <v>#REF!</v>
      </c>
      <c r="J17" s="55" t="e">
        <f t="shared" si="0"/>
        <v>#REF!</v>
      </c>
    </row>
    <row r="18" spans="2:10" ht="36.950000000000003" customHeight="1" thickTop="1" thickBot="1">
      <c r="B18" s="391" t="str">
        <f>+Anexos!B10</f>
        <v>Plan Estratégico Talento Humano</v>
      </c>
      <c r="C18" s="391"/>
      <c r="D18" s="391"/>
      <c r="E18" s="391"/>
      <c r="F18" s="391"/>
      <c r="G18" s="56" t="s">
        <v>98</v>
      </c>
      <c r="H18" s="54" t="e">
        <f>+Anexos!#REF!</f>
        <v>#REF!</v>
      </c>
      <c r="I18" s="54" t="e">
        <f>+Anexos!#REF!</f>
        <v>#REF!</v>
      </c>
      <c r="J18" s="55">
        <v>1</v>
      </c>
    </row>
    <row r="19" spans="2:10" ht="44.25" customHeight="1" thickTop="1" thickBot="1">
      <c r="B19" s="391" t="str">
        <f>+Anexos!B11</f>
        <v>Plan Institucional de Capacitación</v>
      </c>
      <c r="C19" s="391"/>
      <c r="D19" s="391"/>
      <c r="E19" s="391"/>
      <c r="F19" s="391"/>
      <c r="G19" s="56" t="s">
        <v>98</v>
      </c>
      <c r="H19" s="54" t="e">
        <f>+Anexos!#REF!</f>
        <v>#REF!</v>
      </c>
      <c r="I19" s="54" t="e">
        <f>+Anexos!#REF!</f>
        <v>#REF!</v>
      </c>
      <c r="J19" s="55">
        <v>1</v>
      </c>
    </row>
    <row r="20" spans="2:10" ht="39" customHeight="1" thickTop="1" thickBot="1">
      <c r="B20" s="391" t="str">
        <f>+Anexos!B12</f>
        <v>Plan Bienestar e Incentivos</v>
      </c>
      <c r="C20" s="391"/>
      <c r="D20" s="391"/>
      <c r="E20" s="391"/>
      <c r="F20" s="391"/>
      <c r="G20" s="56" t="s">
        <v>98</v>
      </c>
      <c r="H20" s="54" t="e">
        <f>+Anexos!#REF!</f>
        <v>#REF!</v>
      </c>
      <c r="I20" s="54" t="e">
        <f>+Anexos!#REF!</f>
        <v>#REF!</v>
      </c>
      <c r="J20" s="55">
        <v>1</v>
      </c>
    </row>
    <row r="21" spans="2:10" ht="41.25" customHeight="1" thickTop="1" thickBot="1">
      <c r="B21" s="391" t="str">
        <f>+Anexos!B13</f>
        <v>Plan Anual de Trabajo SG-SST</v>
      </c>
      <c r="C21" s="391"/>
      <c r="D21" s="391"/>
      <c r="E21" s="391"/>
      <c r="F21" s="391"/>
      <c r="G21" s="56" t="s">
        <v>98</v>
      </c>
      <c r="H21" s="54" t="e">
        <f>+Anexos!#REF!</f>
        <v>#REF!</v>
      </c>
      <c r="I21" s="54" t="e">
        <f>+Anexos!#REF!</f>
        <v>#REF!</v>
      </c>
      <c r="J21" s="55">
        <v>1</v>
      </c>
    </row>
    <row r="22" spans="2:10" ht="42" customHeight="1" thickTop="1" thickBot="1">
      <c r="B22" s="391" t="str">
        <f>+Anexos!B14</f>
        <v>Estrategia de Conflicto de interés ejecutada</v>
      </c>
      <c r="C22" s="391"/>
      <c r="D22" s="391"/>
      <c r="E22" s="391"/>
      <c r="F22" s="391"/>
      <c r="G22" s="56" t="s">
        <v>98</v>
      </c>
      <c r="H22" s="54" t="e">
        <f>+Anexos!#REF!</f>
        <v>#REF!</v>
      </c>
      <c r="I22" s="54" t="e">
        <f>+Anexos!#REF!</f>
        <v>#REF!</v>
      </c>
      <c r="J22" s="55" t="e">
        <f t="shared" si="0"/>
        <v>#REF!</v>
      </c>
    </row>
    <row r="23" spans="2:10" ht="56.25" customHeight="1" thickTop="1" thickBot="1">
      <c r="B23" s="391" t="str">
        <f>+Anexos!B19</f>
        <v>Plan de Tratamiento de Riesgos de Seguridad de la Información</v>
      </c>
      <c r="C23" s="391"/>
      <c r="D23" s="391"/>
      <c r="E23" s="391"/>
      <c r="F23" s="391"/>
      <c r="G23" s="56" t="s">
        <v>98</v>
      </c>
      <c r="H23" s="54" t="e">
        <f>+Anexos!#REF!</f>
        <v>#REF!</v>
      </c>
      <c r="I23" s="54" t="e">
        <f>+Anexos!#REF!</f>
        <v>#REF!</v>
      </c>
      <c r="J23" s="55">
        <v>1</v>
      </c>
    </row>
    <row r="24" spans="2:10" ht="57.95" customHeight="1" thickTop="1" thickBot="1">
      <c r="B24" s="391" t="str">
        <f>+Anexos!B15</f>
        <v>PETI - Plan Estrategico de TI</v>
      </c>
      <c r="C24" s="391"/>
      <c r="D24" s="391"/>
      <c r="E24" s="391"/>
      <c r="F24" s="391"/>
      <c r="G24" s="56" t="s">
        <v>43</v>
      </c>
      <c r="H24" s="54" t="e">
        <f>+Anexos!#REF!</f>
        <v>#REF!</v>
      </c>
      <c r="I24" s="54" t="e">
        <f>+Anexos!#REF!</f>
        <v>#REF!</v>
      </c>
      <c r="J24" s="55" t="e">
        <f t="shared" si="0"/>
        <v>#REF!</v>
      </c>
    </row>
    <row r="25" spans="2:10" ht="65.25" customHeight="1" thickTop="1" thickBot="1">
      <c r="B25" s="391" t="str">
        <f>+Anexos!B18</f>
        <v>PESI - Plan Estrategico de Seguridad de la Información</v>
      </c>
      <c r="C25" s="391"/>
      <c r="D25" s="391"/>
      <c r="E25" s="391"/>
      <c r="F25" s="391"/>
      <c r="G25" s="56" t="s">
        <v>43</v>
      </c>
      <c r="H25" s="54" t="e">
        <f>+Anexos!#REF!</f>
        <v>#REF!</v>
      </c>
      <c r="I25" s="54" t="e">
        <f>+Anexos!#REF!</f>
        <v>#REF!</v>
      </c>
      <c r="J25" s="55" t="e">
        <f>+I25/H25</f>
        <v>#REF!</v>
      </c>
    </row>
    <row r="26" spans="2:10" ht="6.95" customHeight="1" thickTop="1"/>
    <row r="27" spans="2:10" ht="0.95" hidden="1" customHeight="1">
      <c r="B27" s="48"/>
      <c r="C27" s="48"/>
      <c r="D27" s="48"/>
      <c r="E27" s="48"/>
      <c r="F27" s="48"/>
      <c r="G27" s="48"/>
      <c r="H27" s="51"/>
      <c r="I27" s="51"/>
      <c r="J27" s="49"/>
    </row>
    <row r="28" spans="2:10" ht="42.95" customHeight="1">
      <c r="B28" s="392" t="s">
        <v>163</v>
      </c>
      <c r="C28" s="392"/>
      <c r="D28" s="392"/>
      <c r="E28" s="392"/>
      <c r="F28" s="392"/>
      <c r="G28" s="392"/>
      <c r="H28" s="22" t="e">
        <f>AVERAGE(H12:H25)</f>
        <v>#REF!</v>
      </c>
      <c r="I28" s="22" t="e">
        <f>AVERAGE(I12:I25)</f>
        <v>#REF!</v>
      </c>
      <c r="J28" s="147" t="e">
        <f>AVERAGE(J12:J25)</f>
        <v>#REF!</v>
      </c>
    </row>
  </sheetData>
  <mergeCells count="18">
    <mergeCell ref="B10:N10"/>
    <mergeCell ref="B4:H7"/>
    <mergeCell ref="B11:F11"/>
    <mergeCell ref="B12:F12"/>
    <mergeCell ref="B13:F13"/>
    <mergeCell ref="B24:F24"/>
    <mergeCell ref="B14:F14"/>
    <mergeCell ref="B15:F15"/>
    <mergeCell ref="B25:F25"/>
    <mergeCell ref="B28:G28"/>
    <mergeCell ref="B23:F23"/>
    <mergeCell ref="B16:F16"/>
    <mergeCell ref="B17:F17"/>
    <mergeCell ref="B18:F18"/>
    <mergeCell ref="B19:F19"/>
    <mergeCell ref="B20:F20"/>
    <mergeCell ref="B21:F21"/>
    <mergeCell ref="B22:F22"/>
  </mergeCells>
  <pageMargins left="0.7" right="0.7" top="0.75" bottom="0.75" header="0.3" footer="0.3"/>
  <pageSetup scale="37" orientation="portrait" r:id="rId1"/>
  <headerFooter>
    <oddFooter>&amp;R_x000D_&amp;1#&amp;"Calibri"&amp;10&amp;K000000 Información pública de la ANE</oddFooter>
  </headerFooter>
  <ignoredErrors>
    <ignoredError sqref="H2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059B-A214-A242-A644-780235C5633E}">
  <dimension ref="B1:Z21"/>
  <sheetViews>
    <sheetView topLeftCell="A20" zoomScaleNormal="100" workbookViewId="0">
      <selection activeCell="B6" sqref="B6:B21"/>
    </sheetView>
  </sheetViews>
  <sheetFormatPr baseColWidth="10" defaultColWidth="10.85546875" defaultRowHeight="56.1" customHeight="1"/>
  <cols>
    <col min="1" max="1" width="3" style="1" customWidth="1"/>
    <col min="2" max="2" width="33.42578125" style="1" customWidth="1"/>
    <col min="3" max="3" width="22.7109375" style="1" customWidth="1"/>
    <col min="4" max="4" width="19" style="1" customWidth="1"/>
    <col min="5" max="5" width="35.7109375" style="1" customWidth="1"/>
    <col min="6" max="6" width="21.28515625" style="1" customWidth="1"/>
    <col min="7" max="7" width="43.85546875" style="1" customWidth="1"/>
    <col min="8" max="8" width="35.85546875" style="1" customWidth="1"/>
    <col min="9" max="9" width="30.28515625" style="1" customWidth="1"/>
    <col min="10" max="10" width="16.7109375" style="1" customWidth="1"/>
    <col min="11" max="11" width="20" style="1" customWidth="1"/>
    <col min="12" max="12" width="24.140625" style="1" hidden="1" customWidth="1"/>
    <col min="13" max="13" width="24.7109375" style="1" hidden="1" customWidth="1"/>
    <col min="14" max="14" width="10.42578125" style="1" hidden="1" customWidth="1"/>
    <col min="15" max="15" width="10.85546875" style="1" hidden="1" customWidth="1"/>
    <col min="16" max="16" width="9.7109375" style="1" hidden="1" customWidth="1"/>
    <col min="17" max="17" width="10.140625" style="1" hidden="1" customWidth="1"/>
    <col min="18" max="18" width="11.85546875" style="1" hidden="1" customWidth="1"/>
    <col min="19" max="19" width="10.85546875" style="1" hidden="1" customWidth="1"/>
    <col min="20" max="20" width="14" style="1" hidden="1" customWidth="1"/>
    <col min="21" max="21" width="16.28515625" style="1" hidden="1" customWidth="1"/>
    <col min="22" max="22" width="14.42578125" style="1" hidden="1" customWidth="1"/>
    <col min="23" max="23" width="8.7109375" style="1" hidden="1" customWidth="1"/>
    <col min="24" max="24" width="21.42578125" style="1" hidden="1" customWidth="1"/>
    <col min="25" max="25" width="16.85546875" style="1" hidden="1" customWidth="1"/>
    <col min="26" max="26" width="0" style="1" hidden="1" customWidth="1"/>
    <col min="27" max="16384" width="10.85546875" style="1"/>
  </cols>
  <sheetData>
    <row r="1" spans="2:26" ht="15" customHeight="1"/>
    <row r="2" spans="2:26" ht="33.950000000000003" customHeight="1">
      <c r="B2" s="3" t="s">
        <v>99</v>
      </c>
    </row>
    <row r="3" spans="2:26" s="158" customFormat="1" ht="30.95" customHeight="1">
      <c r="B3" s="386" t="s">
        <v>172</v>
      </c>
      <c r="C3" s="386" t="s">
        <v>46</v>
      </c>
      <c r="D3" s="386" t="s">
        <v>47</v>
      </c>
      <c r="E3" s="386" t="s">
        <v>166</v>
      </c>
      <c r="F3" s="386" t="s">
        <v>49</v>
      </c>
      <c r="G3" s="386" t="s">
        <v>50</v>
      </c>
      <c r="H3" s="386" t="s">
        <v>522</v>
      </c>
      <c r="I3" s="386" t="s">
        <v>48</v>
      </c>
      <c r="J3" s="386" t="s">
        <v>167</v>
      </c>
      <c r="K3" s="386" t="s">
        <v>51</v>
      </c>
      <c r="L3" s="384" t="s">
        <v>169</v>
      </c>
      <c r="M3" s="384" t="s">
        <v>170</v>
      </c>
      <c r="N3" s="381" t="s">
        <v>83</v>
      </c>
      <c r="O3" s="381"/>
      <c r="P3" s="381"/>
      <c r="Q3" s="381"/>
      <c r="R3" s="381"/>
      <c r="S3" s="381"/>
      <c r="T3" s="381"/>
      <c r="U3" s="381"/>
      <c r="V3" s="381"/>
      <c r="W3" s="381"/>
      <c r="X3" s="381"/>
      <c r="Y3" s="381"/>
      <c r="Z3" s="157"/>
    </row>
    <row r="4" spans="2:26" s="158" customFormat="1" ht="24" customHeight="1">
      <c r="B4" s="386"/>
      <c r="C4" s="386"/>
      <c r="D4" s="386"/>
      <c r="E4" s="386"/>
      <c r="F4" s="386"/>
      <c r="G4" s="386"/>
      <c r="H4" s="386"/>
      <c r="I4" s="386"/>
      <c r="J4" s="386"/>
      <c r="K4" s="386"/>
      <c r="L4" s="384"/>
      <c r="M4" s="384"/>
      <c r="N4" s="382" t="s">
        <v>24</v>
      </c>
      <c r="O4" s="382"/>
      <c r="P4" s="382"/>
      <c r="Q4" s="382" t="s">
        <v>25</v>
      </c>
      <c r="R4" s="382"/>
      <c r="S4" s="382"/>
      <c r="T4" s="382" t="s">
        <v>30</v>
      </c>
      <c r="U4" s="382"/>
      <c r="V4" s="382"/>
      <c r="W4" s="382" t="s">
        <v>32</v>
      </c>
      <c r="X4" s="382"/>
      <c r="Y4" s="382"/>
      <c r="Z4" s="385" t="s">
        <v>168</v>
      </c>
    </row>
    <row r="5" spans="2:26" s="159" customFormat="1" ht="21.95" customHeight="1">
      <c r="B5" s="386"/>
      <c r="C5" s="386"/>
      <c r="D5" s="386"/>
      <c r="E5" s="386"/>
      <c r="F5" s="386"/>
      <c r="G5" s="386"/>
      <c r="H5" s="386"/>
      <c r="I5" s="386"/>
      <c r="J5" s="386"/>
      <c r="K5" s="386"/>
      <c r="L5" s="384"/>
      <c r="M5" s="384"/>
      <c r="N5" s="156" t="s">
        <v>53</v>
      </c>
      <c r="O5" s="156" t="s">
        <v>54</v>
      </c>
      <c r="P5" s="156" t="s">
        <v>55</v>
      </c>
      <c r="Q5" s="156" t="s">
        <v>56</v>
      </c>
      <c r="R5" s="156" t="s">
        <v>57</v>
      </c>
      <c r="S5" s="156" t="s">
        <v>58</v>
      </c>
      <c r="T5" s="156" t="s">
        <v>59</v>
      </c>
      <c r="U5" s="156" t="s">
        <v>60</v>
      </c>
      <c r="V5" s="156" t="s">
        <v>61</v>
      </c>
      <c r="W5" s="156" t="s">
        <v>62</v>
      </c>
      <c r="X5" s="156" t="s">
        <v>63</v>
      </c>
      <c r="Y5" s="156" t="s">
        <v>64</v>
      </c>
      <c r="Z5" s="385"/>
    </row>
    <row r="6" spans="2:26" ht="63" customHeight="1">
      <c r="B6" s="265" t="s">
        <v>542</v>
      </c>
      <c r="C6" s="266" t="s">
        <v>281</v>
      </c>
      <c r="D6" s="287" t="s">
        <v>176</v>
      </c>
      <c r="E6" s="297" t="s">
        <v>533</v>
      </c>
      <c r="F6" s="287" t="s">
        <v>506</v>
      </c>
      <c r="G6" s="287" t="s">
        <v>282</v>
      </c>
      <c r="H6" s="287" t="s">
        <v>535</v>
      </c>
      <c r="I6" s="287" t="s">
        <v>79</v>
      </c>
      <c r="J6" s="266">
        <v>1</v>
      </c>
      <c r="K6" s="328" t="s">
        <v>283</v>
      </c>
      <c r="L6" s="268" t="s">
        <v>176</v>
      </c>
      <c r="M6" s="269" t="s">
        <v>176</v>
      </c>
      <c r="N6" s="269"/>
      <c r="O6" s="269"/>
      <c r="P6" s="269"/>
      <c r="Q6" s="269"/>
      <c r="R6" s="269"/>
      <c r="S6" s="269"/>
      <c r="T6" s="269"/>
      <c r="U6" s="269"/>
      <c r="V6" s="267"/>
      <c r="W6" s="267"/>
      <c r="X6" s="270"/>
      <c r="Y6" s="271"/>
      <c r="Z6" s="267"/>
    </row>
    <row r="7" spans="2:26" ht="51" customHeight="1">
      <c r="B7" s="265" t="s">
        <v>284</v>
      </c>
      <c r="C7" s="272" t="s">
        <v>543</v>
      </c>
      <c r="D7" s="287" t="s">
        <v>176</v>
      </c>
      <c r="E7" s="297" t="s">
        <v>533</v>
      </c>
      <c r="F7" s="287" t="s">
        <v>507</v>
      </c>
      <c r="G7" s="287" t="s">
        <v>285</v>
      </c>
      <c r="H7" s="287" t="s">
        <v>534</v>
      </c>
      <c r="I7" s="287" t="s">
        <v>79</v>
      </c>
      <c r="J7" s="259">
        <v>1</v>
      </c>
      <c r="K7" s="329" t="s">
        <v>286</v>
      </c>
      <c r="L7" s="273" t="s">
        <v>287</v>
      </c>
      <c r="M7" s="274">
        <v>113383389</v>
      </c>
      <c r="N7" s="269"/>
      <c r="O7" s="269"/>
      <c r="P7" s="269">
        <v>0.15</v>
      </c>
      <c r="Q7" s="269"/>
      <c r="R7" s="269"/>
      <c r="S7" s="269">
        <v>0.4</v>
      </c>
      <c r="T7" s="269"/>
      <c r="U7" s="269"/>
      <c r="V7" s="267">
        <v>0.65</v>
      </c>
      <c r="W7" s="267"/>
      <c r="X7" s="270"/>
      <c r="Y7" s="271">
        <v>0.95</v>
      </c>
      <c r="Z7" s="267">
        <v>0.95</v>
      </c>
    </row>
    <row r="8" spans="2:26" ht="56.1" customHeight="1">
      <c r="B8" s="260" t="s">
        <v>293</v>
      </c>
      <c r="C8" s="244" t="s">
        <v>98</v>
      </c>
      <c r="D8" s="287" t="s">
        <v>176</v>
      </c>
      <c r="E8" s="297" t="s">
        <v>533</v>
      </c>
      <c r="F8" s="287" t="s">
        <v>508</v>
      </c>
      <c r="G8" s="151" t="s">
        <v>294</v>
      </c>
      <c r="H8" s="151" t="s">
        <v>295</v>
      </c>
      <c r="I8" s="151" t="s">
        <v>79</v>
      </c>
      <c r="J8" s="259">
        <v>1</v>
      </c>
      <c r="K8" s="151" t="s">
        <v>296</v>
      </c>
      <c r="L8" s="151" t="s">
        <v>297</v>
      </c>
      <c r="M8" s="151" t="s">
        <v>297</v>
      </c>
      <c r="N8" s="261">
        <v>0</v>
      </c>
      <c r="O8" s="261">
        <v>0</v>
      </c>
      <c r="P8" s="261">
        <v>0.2</v>
      </c>
      <c r="Q8" s="261">
        <v>0.25</v>
      </c>
      <c r="R8" s="261">
        <v>0.3</v>
      </c>
      <c r="S8" s="261">
        <v>0.4</v>
      </c>
      <c r="T8" s="261">
        <v>0.5</v>
      </c>
      <c r="U8" s="261">
        <v>0.6</v>
      </c>
      <c r="V8" s="261">
        <v>0.7</v>
      </c>
      <c r="W8" s="261">
        <v>0.8</v>
      </c>
      <c r="X8" s="261">
        <v>0.9</v>
      </c>
      <c r="Y8" s="261">
        <v>1</v>
      </c>
      <c r="Z8" s="261">
        <v>1</v>
      </c>
    </row>
    <row r="9" spans="2:26" ht="60" customHeight="1">
      <c r="B9" s="260" t="s">
        <v>298</v>
      </c>
      <c r="C9" s="244" t="s">
        <v>98</v>
      </c>
      <c r="D9" s="287" t="s">
        <v>176</v>
      </c>
      <c r="E9" s="297" t="s">
        <v>533</v>
      </c>
      <c r="F9" s="287" t="s">
        <v>509</v>
      </c>
      <c r="G9" s="151" t="s">
        <v>299</v>
      </c>
      <c r="H9" s="151" t="s">
        <v>536</v>
      </c>
      <c r="I9" s="151" t="s">
        <v>79</v>
      </c>
      <c r="J9" s="259">
        <v>1</v>
      </c>
      <c r="K9" s="151" t="s">
        <v>300</v>
      </c>
      <c r="L9" s="151" t="s">
        <v>297</v>
      </c>
      <c r="M9" s="151" t="s">
        <v>297</v>
      </c>
      <c r="N9" s="261">
        <v>0.05</v>
      </c>
      <c r="O9" s="261">
        <v>0.1</v>
      </c>
      <c r="P9" s="261">
        <v>0.15</v>
      </c>
      <c r="Q9" s="261">
        <v>0.2</v>
      </c>
      <c r="R9" s="261">
        <v>0.3</v>
      </c>
      <c r="S9" s="261">
        <v>0.4</v>
      </c>
      <c r="T9" s="261">
        <v>0.45</v>
      </c>
      <c r="U9" s="261">
        <v>0.5</v>
      </c>
      <c r="V9" s="261">
        <v>0.6</v>
      </c>
      <c r="W9" s="261">
        <v>0.7</v>
      </c>
      <c r="X9" s="261">
        <v>0.8</v>
      </c>
      <c r="Y9" s="261">
        <v>1</v>
      </c>
      <c r="Z9" s="261">
        <v>1</v>
      </c>
    </row>
    <row r="10" spans="2:26" ht="59.45" customHeight="1">
      <c r="B10" s="260" t="s">
        <v>301</v>
      </c>
      <c r="C10" s="244" t="s">
        <v>98</v>
      </c>
      <c r="D10" s="287" t="s">
        <v>176</v>
      </c>
      <c r="E10" s="297" t="s">
        <v>533</v>
      </c>
      <c r="F10" s="287" t="s">
        <v>510</v>
      </c>
      <c r="G10" s="151" t="s">
        <v>302</v>
      </c>
      <c r="H10" s="151" t="s">
        <v>303</v>
      </c>
      <c r="I10" s="151" t="s">
        <v>79</v>
      </c>
      <c r="J10" s="259">
        <v>1</v>
      </c>
      <c r="K10" s="151" t="s">
        <v>304</v>
      </c>
      <c r="L10" s="151" t="s">
        <v>297</v>
      </c>
      <c r="M10" s="151" t="s">
        <v>297</v>
      </c>
      <c r="N10" s="261">
        <v>4.3600000000000007E-2</v>
      </c>
      <c r="O10" s="261">
        <v>9.4400000000000012E-2</v>
      </c>
      <c r="P10" s="261">
        <v>0.2152</v>
      </c>
      <c r="Q10" s="261">
        <v>0.29699999999999999</v>
      </c>
      <c r="R10" s="261">
        <v>0.3992</v>
      </c>
      <c r="S10" s="261">
        <v>0.49199999999999999</v>
      </c>
      <c r="T10" s="261">
        <v>0.58159999999999989</v>
      </c>
      <c r="U10" s="261">
        <v>0.68079999999999985</v>
      </c>
      <c r="V10" s="261">
        <v>0.76619999999999988</v>
      </c>
      <c r="W10" s="261">
        <v>0.86619999999999986</v>
      </c>
      <c r="X10" s="261">
        <v>0.93439999999999979</v>
      </c>
      <c r="Y10" s="261">
        <v>1</v>
      </c>
      <c r="Z10" s="261">
        <v>1</v>
      </c>
    </row>
    <row r="11" spans="2:26" ht="56.1" customHeight="1">
      <c r="B11" s="260" t="s">
        <v>305</v>
      </c>
      <c r="C11" s="244" t="s">
        <v>98</v>
      </c>
      <c r="D11" s="287" t="s">
        <v>176</v>
      </c>
      <c r="E11" s="297" t="s">
        <v>533</v>
      </c>
      <c r="F11" s="287" t="s">
        <v>511</v>
      </c>
      <c r="G11" s="151" t="s">
        <v>306</v>
      </c>
      <c r="H11" s="151" t="s">
        <v>295</v>
      </c>
      <c r="I11" s="151" t="s">
        <v>79</v>
      </c>
      <c r="J11" s="259">
        <v>1</v>
      </c>
      <c r="K11" s="151" t="s">
        <v>307</v>
      </c>
      <c r="L11" s="151" t="s">
        <v>297</v>
      </c>
      <c r="M11" s="151" t="s">
        <v>297</v>
      </c>
      <c r="N11" s="261">
        <v>0</v>
      </c>
      <c r="O11" s="261">
        <v>0</v>
      </c>
      <c r="P11" s="261">
        <v>0.13200000000000001</v>
      </c>
      <c r="Q11" s="261">
        <v>0.22600000000000001</v>
      </c>
      <c r="R11" s="261">
        <v>0.38600000000000001</v>
      </c>
      <c r="S11" s="261">
        <v>0.47599999999999998</v>
      </c>
      <c r="T11" s="261">
        <v>0.56999999999999995</v>
      </c>
      <c r="U11" s="261">
        <v>0.70199999999999996</v>
      </c>
      <c r="V11" s="261">
        <v>0.79599999999999993</v>
      </c>
      <c r="W11" s="261">
        <v>0.96599999999999997</v>
      </c>
      <c r="X11" s="261">
        <v>1</v>
      </c>
      <c r="Y11" s="261">
        <v>1</v>
      </c>
      <c r="Z11" s="261">
        <v>1</v>
      </c>
    </row>
    <row r="12" spans="2:26" ht="56.1" customHeight="1">
      <c r="B12" s="260" t="s">
        <v>308</v>
      </c>
      <c r="C12" s="244" t="s">
        <v>98</v>
      </c>
      <c r="D12" s="287" t="s">
        <v>176</v>
      </c>
      <c r="E12" s="297" t="s">
        <v>533</v>
      </c>
      <c r="F12" s="287" t="s">
        <v>512</v>
      </c>
      <c r="G12" s="151" t="s">
        <v>309</v>
      </c>
      <c r="H12" s="151" t="s">
        <v>310</v>
      </c>
      <c r="I12" s="151" t="s">
        <v>79</v>
      </c>
      <c r="J12" s="259">
        <v>1</v>
      </c>
      <c r="K12" s="151" t="s">
        <v>311</v>
      </c>
      <c r="L12" s="151" t="s">
        <v>297</v>
      </c>
      <c r="M12" s="151" t="s">
        <v>297</v>
      </c>
      <c r="N12" s="261">
        <v>6.9000000000000006E-2</v>
      </c>
      <c r="O12" s="261">
        <v>0.13700000000000001</v>
      </c>
      <c r="P12" s="261">
        <v>0.23700000000000002</v>
      </c>
      <c r="Q12" s="261">
        <v>0.32900000000000001</v>
      </c>
      <c r="R12" s="261">
        <v>0.437</v>
      </c>
      <c r="S12" s="261">
        <v>0.52900000000000003</v>
      </c>
      <c r="T12" s="261">
        <v>0.621</v>
      </c>
      <c r="U12" s="261">
        <v>0.70599999999999996</v>
      </c>
      <c r="V12" s="261">
        <v>0.78299999999999992</v>
      </c>
      <c r="W12" s="261">
        <v>0.85999999999999988</v>
      </c>
      <c r="X12" s="261">
        <v>0.92199999999999993</v>
      </c>
      <c r="Y12" s="261">
        <v>1</v>
      </c>
      <c r="Z12" s="261">
        <v>1</v>
      </c>
    </row>
    <row r="13" spans="2:26" ht="56.1" customHeight="1">
      <c r="B13" s="260" t="s">
        <v>312</v>
      </c>
      <c r="C13" s="244" t="s">
        <v>98</v>
      </c>
      <c r="D13" s="287" t="s">
        <v>176</v>
      </c>
      <c r="E13" s="297" t="s">
        <v>533</v>
      </c>
      <c r="F13" s="287" t="s">
        <v>513</v>
      </c>
      <c r="G13" s="151" t="s">
        <v>313</v>
      </c>
      <c r="H13" s="151" t="s">
        <v>314</v>
      </c>
      <c r="I13" s="151" t="s">
        <v>79</v>
      </c>
      <c r="J13" s="259">
        <v>1</v>
      </c>
      <c r="K13" s="151" t="s">
        <v>315</v>
      </c>
      <c r="L13" s="151" t="s">
        <v>297</v>
      </c>
      <c r="M13" s="151" t="s">
        <v>297</v>
      </c>
      <c r="N13" s="261">
        <v>6.6000000000000003E-2</v>
      </c>
      <c r="O13" s="261">
        <v>0.16899999999999998</v>
      </c>
      <c r="P13" s="261">
        <v>0.25800000000000001</v>
      </c>
      <c r="Q13" s="261">
        <v>0.34799999999999998</v>
      </c>
      <c r="R13" s="261">
        <v>0.45799999999999996</v>
      </c>
      <c r="S13" s="261">
        <v>0.55699999999999994</v>
      </c>
      <c r="T13" s="261">
        <v>0.6359999999999999</v>
      </c>
      <c r="U13" s="261">
        <v>0.73199999999999987</v>
      </c>
      <c r="V13" s="261">
        <v>0.80499999999999983</v>
      </c>
      <c r="W13" s="261">
        <v>0.87499999999999978</v>
      </c>
      <c r="X13" s="261">
        <v>0.93699999999999983</v>
      </c>
      <c r="Y13" s="261">
        <v>0.99999999999999978</v>
      </c>
      <c r="Z13" s="261">
        <v>1</v>
      </c>
    </row>
    <row r="14" spans="2:26" ht="56.1" customHeight="1">
      <c r="B14" s="260" t="s">
        <v>316</v>
      </c>
      <c r="C14" s="244" t="s">
        <v>98</v>
      </c>
      <c r="D14" s="287" t="s">
        <v>176</v>
      </c>
      <c r="E14" s="297" t="s">
        <v>533</v>
      </c>
      <c r="F14" s="287" t="s">
        <v>514</v>
      </c>
      <c r="G14" s="151" t="s">
        <v>317</v>
      </c>
      <c r="H14" s="151" t="s">
        <v>318</v>
      </c>
      <c r="I14" s="151" t="s">
        <v>79</v>
      </c>
      <c r="J14" s="259">
        <v>1</v>
      </c>
      <c r="K14" s="151" t="s">
        <v>319</v>
      </c>
      <c r="L14" s="151" t="s">
        <v>297</v>
      </c>
      <c r="M14" s="151" t="s">
        <v>297</v>
      </c>
      <c r="N14" s="261">
        <v>0.08</v>
      </c>
      <c r="O14" s="261">
        <v>0.16</v>
      </c>
      <c r="P14" s="261">
        <v>0.31</v>
      </c>
      <c r="Q14" s="261">
        <v>0.54</v>
      </c>
      <c r="R14" s="261">
        <v>0.6100000000000001</v>
      </c>
      <c r="S14" s="261">
        <v>0.69000000000000006</v>
      </c>
      <c r="T14" s="261">
        <v>0.69000000000000006</v>
      </c>
      <c r="U14" s="261">
        <v>0.69000000000000006</v>
      </c>
      <c r="V14" s="261">
        <v>0.77</v>
      </c>
      <c r="W14" s="261">
        <v>0.85</v>
      </c>
      <c r="X14" s="261">
        <v>0.85</v>
      </c>
      <c r="Y14" s="261">
        <v>1</v>
      </c>
      <c r="Z14" s="261">
        <v>1</v>
      </c>
    </row>
    <row r="15" spans="2:26" ht="57.95" customHeight="1">
      <c r="B15" s="330" t="s">
        <v>320</v>
      </c>
      <c r="C15" s="272" t="s">
        <v>91</v>
      </c>
      <c r="D15" s="287" t="s">
        <v>176</v>
      </c>
      <c r="E15" s="297" t="s">
        <v>533</v>
      </c>
      <c r="F15" s="287" t="s">
        <v>515</v>
      </c>
      <c r="G15" s="272" t="s">
        <v>321</v>
      </c>
      <c r="H15" s="151" t="s">
        <v>537</v>
      </c>
      <c r="I15" s="329" t="s">
        <v>79</v>
      </c>
      <c r="J15" s="266">
        <v>1</v>
      </c>
      <c r="K15" s="329" t="s">
        <v>322</v>
      </c>
      <c r="L15" s="273" t="s">
        <v>323</v>
      </c>
      <c r="M15" s="276">
        <v>906175967</v>
      </c>
      <c r="N15" s="263">
        <v>0.02</v>
      </c>
      <c r="O15" s="263">
        <v>0.08</v>
      </c>
      <c r="P15" s="263">
        <v>0.16</v>
      </c>
      <c r="Q15" s="263">
        <v>0.25</v>
      </c>
      <c r="R15" s="263">
        <v>0.32</v>
      </c>
      <c r="S15" s="263">
        <v>0.44</v>
      </c>
      <c r="T15" s="263">
        <v>0.55000000000000004</v>
      </c>
      <c r="U15" s="263">
        <v>0.63</v>
      </c>
      <c r="V15" s="263">
        <v>0.74</v>
      </c>
      <c r="W15" s="263">
        <v>0.85</v>
      </c>
      <c r="X15" s="263">
        <v>0.94</v>
      </c>
      <c r="Y15" s="262">
        <v>1</v>
      </c>
      <c r="Z15" s="262">
        <v>1</v>
      </c>
    </row>
    <row r="16" spans="2:26" ht="57.95" customHeight="1">
      <c r="B16" s="330" t="s">
        <v>320</v>
      </c>
      <c r="C16" s="272" t="s">
        <v>91</v>
      </c>
      <c r="D16" s="287" t="s">
        <v>176</v>
      </c>
      <c r="E16" s="297" t="s">
        <v>533</v>
      </c>
      <c r="F16" s="287" t="s">
        <v>516</v>
      </c>
      <c r="G16" s="272" t="s">
        <v>324</v>
      </c>
      <c r="H16" s="151" t="s">
        <v>537</v>
      </c>
      <c r="I16" s="272" t="s">
        <v>79</v>
      </c>
      <c r="J16" s="266">
        <v>1</v>
      </c>
      <c r="K16" s="329" t="s">
        <v>322</v>
      </c>
      <c r="L16" s="275" t="s">
        <v>325</v>
      </c>
      <c r="M16" s="276">
        <v>2861161241</v>
      </c>
      <c r="N16" s="263">
        <v>0.02</v>
      </c>
      <c r="O16" s="263">
        <v>0.08</v>
      </c>
      <c r="P16" s="263">
        <v>0.16</v>
      </c>
      <c r="Q16" s="263">
        <v>0.25</v>
      </c>
      <c r="R16" s="263">
        <v>0.32</v>
      </c>
      <c r="S16" s="263">
        <v>0.44</v>
      </c>
      <c r="T16" s="263">
        <v>0.55000000000000004</v>
      </c>
      <c r="U16" s="263">
        <v>0.63</v>
      </c>
      <c r="V16" s="263">
        <v>0.74</v>
      </c>
      <c r="W16" s="263">
        <v>0.85</v>
      </c>
      <c r="X16" s="263">
        <v>0.94</v>
      </c>
      <c r="Y16" s="262">
        <v>1</v>
      </c>
      <c r="Z16" s="262">
        <v>1</v>
      </c>
    </row>
    <row r="17" spans="2:26" ht="57.95" customHeight="1">
      <c r="B17" s="330" t="s">
        <v>320</v>
      </c>
      <c r="C17" s="272" t="s">
        <v>91</v>
      </c>
      <c r="D17" s="287" t="s">
        <v>176</v>
      </c>
      <c r="E17" s="297" t="s">
        <v>533</v>
      </c>
      <c r="F17" s="287" t="s">
        <v>517</v>
      </c>
      <c r="G17" s="272" t="s">
        <v>326</v>
      </c>
      <c r="H17" s="151" t="s">
        <v>537</v>
      </c>
      <c r="I17" s="272" t="s">
        <v>79</v>
      </c>
      <c r="J17" s="266">
        <v>1</v>
      </c>
      <c r="K17" s="329" t="s">
        <v>327</v>
      </c>
      <c r="L17" s="275" t="s">
        <v>328</v>
      </c>
      <c r="M17" s="276"/>
      <c r="N17" s="263"/>
      <c r="O17" s="263"/>
      <c r="P17" s="263">
        <v>0.1</v>
      </c>
      <c r="Q17" s="263"/>
      <c r="R17" s="263">
        <v>0.3</v>
      </c>
      <c r="S17" s="263"/>
      <c r="T17" s="263">
        <v>0.45</v>
      </c>
      <c r="U17" s="263"/>
      <c r="V17" s="263">
        <v>0.56000000000000005</v>
      </c>
      <c r="W17" s="263"/>
      <c r="X17" s="263">
        <v>0.85</v>
      </c>
      <c r="Y17" s="262">
        <v>1</v>
      </c>
      <c r="Z17" s="262">
        <v>1</v>
      </c>
    </row>
    <row r="18" spans="2:26" ht="57.95" customHeight="1">
      <c r="B18" s="330" t="s">
        <v>329</v>
      </c>
      <c r="C18" s="272" t="s">
        <v>91</v>
      </c>
      <c r="D18" s="287" t="s">
        <v>176</v>
      </c>
      <c r="E18" s="297" t="s">
        <v>533</v>
      </c>
      <c r="F18" s="287" t="s">
        <v>518</v>
      </c>
      <c r="G18" s="272" t="s">
        <v>330</v>
      </c>
      <c r="H18" s="151" t="s">
        <v>537</v>
      </c>
      <c r="I18" s="272" t="s">
        <v>79</v>
      </c>
      <c r="J18" s="259">
        <v>1</v>
      </c>
      <c r="K18" s="331" t="s">
        <v>331</v>
      </c>
      <c r="L18" s="273" t="s">
        <v>332</v>
      </c>
      <c r="M18" s="264">
        <v>1196575859</v>
      </c>
      <c r="N18" s="263">
        <v>0.02</v>
      </c>
      <c r="O18" s="263">
        <v>0.08</v>
      </c>
      <c r="P18" s="263">
        <v>0.16</v>
      </c>
      <c r="Q18" s="263">
        <v>0.25</v>
      </c>
      <c r="R18" s="263">
        <v>0.32</v>
      </c>
      <c r="S18" s="263">
        <v>0.44</v>
      </c>
      <c r="T18" s="263">
        <v>0.55000000000000004</v>
      </c>
      <c r="U18" s="263">
        <v>0.63</v>
      </c>
      <c r="V18" s="263">
        <v>0.74</v>
      </c>
      <c r="W18" s="263">
        <v>0.85</v>
      </c>
      <c r="X18" s="263">
        <v>0.94</v>
      </c>
      <c r="Y18" s="262">
        <v>1</v>
      </c>
      <c r="Z18" s="262">
        <v>1</v>
      </c>
    </row>
    <row r="19" spans="2:26" ht="90" customHeight="1">
      <c r="B19" s="330" t="s">
        <v>333</v>
      </c>
      <c r="C19" s="272" t="s">
        <v>91</v>
      </c>
      <c r="D19" s="287" t="s">
        <v>176</v>
      </c>
      <c r="E19" s="297" t="s">
        <v>533</v>
      </c>
      <c r="F19" s="287" t="s">
        <v>519</v>
      </c>
      <c r="G19" s="272" t="s">
        <v>334</v>
      </c>
      <c r="H19" s="272" t="s">
        <v>538</v>
      </c>
      <c r="I19" s="272" t="s">
        <v>79</v>
      </c>
      <c r="J19" s="259">
        <v>1</v>
      </c>
      <c r="K19" s="331" t="s">
        <v>335</v>
      </c>
      <c r="L19" s="273" t="s">
        <v>336</v>
      </c>
      <c r="M19" s="276">
        <v>159953939</v>
      </c>
      <c r="N19" s="263">
        <v>0.02</v>
      </c>
      <c r="O19" s="263">
        <v>0.08</v>
      </c>
      <c r="P19" s="263">
        <v>0.16</v>
      </c>
      <c r="Q19" s="263">
        <v>0.25</v>
      </c>
      <c r="R19" s="263">
        <v>0.32</v>
      </c>
      <c r="S19" s="263">
        <v>0.44</v>
      </c>
      <c r="T19" s="263">
        <v>0.55000000000000004</v>
      </c>
      <c r="U19" s="263">
        <v>0.63</v>
      </c>
      <c r="V19" s="263">
        <v>0.74</v>
      </c>
      <c r="W19" s="263">
        <v>0.85</v>
      </c>
      <c r="X19" s="263">
        <v>0.94</v>
      </c>
      <c r="Y19" s="262">
        <v>1</v>
      </c>
      <c r="Z19" s="262">
        <v>1</v>
      </c>
    </row>
    <row r="20" spans="2:26" ht="90" customHeight="1">
      <c r="B20" s="330" t="s">
        <v>544</v>
      </c>
      <c r="C20" s="272" t="s">
        <v>553</v>
      </c>
      <c r="D20" s="287" t="s">
        <v>176</v>
      </c>
      <c r="E20" s="297" t="s">
        <v>533</v>
      </c>
      <c r="F20" s="287" t="s">
        <v>555</v>
      </c>
      <c r="G20" s="272" t="s">
        <v>545</v>
      </c>
      <c r="H20" s="272" t="s">
        <v>546</v>
      </c>
      <c r="I20" s="272" t="s">
        <v>79</v>
      </c>
      <c r="J20" s="259">
        <v>1</v>
      </c>
      <c r="K20" s="331" t="s">
        <v>547</v>
      </c>
      <c r="L20" s="273" t="s">
        <v>548</v>
      </c>
      <c r="M20" s="276"/>
      <c r="N20" s="263">
        <v>0.05</v>
      </c>
      <c r="O20" s="263">
        <v>0.08</v>
      </c>
      <c r="P20" s="263">
        <v>0.12</v>
      </c>
      <c r="Q20" s="263">
        <v>0.15</v>
      </c>
      <c r="R20" s="263">
        <v>0.2</v>
      </c>
      <c r="S20" s="263">
        <v>0.3</v>
      </c>
      <c r="T20" s="263">
        <v>0.35</v>
      </c>
      <c r="U20" s="263">
        <v>0.4</v>
      </c>
      <c r="V20" s="263">
        <v>0.5</v>
      </c>
      <c r="W20" s="263">
        <v>0.7</v>
      </c>
      <c r="X20" s="263">
        <v>0.85</v>
      </c>
      <c r="Y20" s="262">
        <v>1</v>
      </c>
      <c r="Z20" s="262">
        <v>1</v>
      </c>
    </row>
    <row r="21" spans="2:26" ht="90" customHeight="1">
      <c r="B21" s="330" t="s">
        <v>562</v>
      </c>
      <c r="C21" s="272" t="s">
        <v>553</v>
      </c>
      <c r="D21" s="287" t="s">
        <v>176</v>
      </c>
      <c r="E21" s="297" t="s">
        <v>533</v>
      </c>
      <c r="F21" s="287" t="s">
        <v>563</v>
      </c>
      <c r="G21" s="272" t="s">
        <v>564</v>
      </c>
      <c r="H21" s="272" t="s">
        <v>565</v>
      </c>
      <c r="I21" s="272" t="s">
        <v>79</v>
      </c>
      <c r="J21" s="259">
        <v>1</v>
      </c>
      <c r="K21" s="331" t="s">
        <v>547</v>
      </c>
      <c r="L21" s="273"/>
      <c r="M21" s="276"/>
      <c r="N21" s="263"/>
      <c r="O21" s="263"/>
      <c r="P21" s="263"/>
      <c r="Q21" s="263"/>
      <c r="R21" s="263"/>
      <c r="S21" s="263"/>
      <c r="T21" s="263"/>
      <c r="U21" s="263"/>
      <c r="V21" s="263"/>
      <c r="W21" s="263"/>
      <c r="X21" s="263"/>
      <c r="Y21" s="262"/>
      <c r="Z21" s="262"/>
    </row>
  </sheetData>
  <mergeCells count="18">
    <mergeCell ref="T4:V4"/>
    <mergeCell ref="W4:Y4"/>
    <mergeCell ref="Z4:Z5"/>
    <mergeCell ref="B3:B5"/>
    <mergeCell ref="C3:C5"/>
    <mergeCell ref="D3:D5"/>
    <mergeCell ref="E3:E5"/>
    <mergeCell ref="F3:F5"/>
    <mergeCell ref="L3:L5"/>
    <mergeCell ref="M3:M5"/>
    <mergeCell ref="N3:Y3"/>
    <mergeCell ref="G3:G5"/>
    <mergeCell ref="H3:H5"/>
    <mergeCell ref="I3:I5"/>
    <mergeCell ref="J3:J5"/>
    <mergeCell ref="K3:K5"/>
    <mergeCell ref="N4:P4"/>
    <mergeCell ref="Q4:S4"/>
  </mergeCells>
  <phoneticPr fontId="3" type="noConversion"/>
  <pageMargins left="0.7" right="0.7" top="0.75" bottom="0.75" header="0.3" footer="0.3"/>
  <pageSetup orientation="portrait" horizontalDpi="4294967293" verticalDpi="0" r:id="rId1"/>
  <headerFooter>
    <oddFooter>&amp;R_x000D_&amp;1#&amp;"Calibri"&amp;10&amp;K000000 Información pública de la ANE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1BB1-8959-FF47-B352-B9AD7A484A4C}">
  <dimension ref="A1:H68"/>
  <sheetViews>
    <sheetView zoomScale="136" workbookViewId="0">
      <selection activeCell="B12" sqref="B12"/>
    </sheetView>
  </sheetViews>
  <sheetFormatPr baseColWidth="10" defaultColWidth="10.85546875" defaultRowHeight="15"/>
  <cols>
    <col min="1" max="1" width="18.7109375" style="1" customWidth="1"/>
    <col min="2" max="2" width="47.28515625" style="1" customWidth="1"/>
    <col min="3" max="3" width="20.28515625" style="1" customWidth="1"/>
    <col min="4" max="4" width="21.42578125" style="1" customWidth="1"/>
    <col min="5" max="5" width="16.28515625" style="1" customWidth="1"/>
    <col min="6" max="6" width="21" style="1" customWidth="1"/>
    <col min="7" max="7" width="22.140625" style="1" customWidth="1"/>
    <col min="8" max="8" width="21.28515625" style="1" customWidth="1"/>
    <col min="9" max="16384" width="10.85546875" style="1"/>
  </cols>
  <sheetData>
    <row r="1" spans="1:8" ht="32.25">
      <c r="A1" s="132" t="s">
        <v>100</v>
      </c>
      <c r="B1" s="98"/>
    </row>
    <row r="2" spans="1:8" ht="23.25">
      <c r="A2" s="99" t="s">
        <v>101</v>
      </c>
      <c r="B2" s="99"/>
    </row>
    <row r="4" spans="1:8" ht="15.95" customHeight="1">
      <c r="A4" s="102" t="s">
        <v>102</v>
      </c>
    </row>
    <row r="5" spans="1:8" ht="8.25" customHeight="1">
      <c r="A5" s="102"/>
    </row>
    <row r="6" spans="1:8" ht="15.75">
      <c r="A6" s="103" t="s">
        <v>103</v>
      </c>
    </row>
    <row r="7" spans="1:8" ht="6" customHeight="1"/>
    <row r="8" spans="1:8">
      <c r="A8" s="68" t="s">
        <v>104</v>
      </c>
    </row>
    <row r="9" spans="1:8" s="110" customFormat="1" ht="27" customHeight="1">
      <c r="A9" s="114" t="s">
        <v>105</v>
      </c>
      <c r="B9" s="114" t="s">
        <v>50</v>
      </c>
      <c r="C9" s="114" t="s">
        <v>106</v>
      </c>
      <c r="D9" s="114" t="s">
        <v>107</v>
      </c>
      <c r="E9" s="114" t="s">
        <v>108</v>
      </c>
      <c r="F9" s="114" t="s">
        <v>109</v>
      </c>
      <c r="G9" s="114" t="s">
        <v>110</v>
      </c>
      <c r="H9" s="134" t="s">
        <v>111</v>
      </c>
    </row>
    <row r="10" spans="1:8" s="110" customFormat="1" ht="51">
      <c r="A10" s="403" t="s">
        <v>112</v>
      </c>
      <c r="B10" s="111" t="s">
        <v>113</v>
      </c>
      <c r="C10" s="119">
        <v>339536277</v>
      </c>
      <c r="D10" s="119">
        <v>336156629</v>
      </c>
      <c r="E10" s="119"/>
      <c r="F10" s="112">
        <v>197876745</v>
      </c>
      <c r="G10" s="112">
        <v>96033417.560000002</v>
      </c>
      <c r="H10" s="121">
        <f>+D10-C10</f>
        <v>-3379648</v>
      </c>
    </row>
    <row r="11" spans="1:8" s="110" customFormat="1" ht="25.5">
      <c r="A11" s="404"/>
      <c r="B11" s="111" t="s">
        <v>114</v>
      </c>
      <c r="C11" s="119">
        <v>166086981</v>
      </c>
      <c r="D11" s="119">
        <f>92966629+76500000</f>
        <v>169466629</v>
      </c>
      <c r="E11" s="119"/>
      <c r="F11" s="119">
        <f>81112196+76500000</f>
        <v>157612196</v>
      </c>
      <c r="G11" s="119">
        <v>81112196</v>
      </c>
      <c r="H11" s="121">
        <f t="shared" ref="H11:H20" si="0">+D11-C11</f>
        <v>3379648</v>
      </c>
    </row>
    <row r="12" spans="1:8" s="110" customFormat="1" ht="21.95" customHeight="1">
      <c r="A12" s="404"/>
      <c r="B12" s="111" t="s">
        <v>115</v>
      </c>
      <c r="C12" s="119">
        <v>226611676</v>
      </c>
      <c r="D12" s="119">
        <v>245844295</v>
      </c>
      <c r="E12" s="119"/>
      <c r="F12" s="119">
        <v>244624000</v>
      </c>
      <c r="G12" s="119">
        <v>73387200</v>
      </c>
      <c r="H12" s="121">
        <f t="shared" si="0"/>
        <v>19232619</v>
      </c>
    </row>
    <row r="13" spans="1:8" s="110" customFormat="1" ht="24.95" customHeight="1">
      <c r="A13" s="404"/>
      <c r="B13" s="111" t="s">
        <v>116</v>
      </c>
      <c r="C13" s="119">
        <v>226611676</v>
      </c>
      <c r="D13" s="119">
        <v>245844295</v>
      </c>
      <c r="E13" s="119"/>
      <c r="F13" s="119">
        <v>212804000</v>
      </c>
      <c r="G13" s="119">
        <v>63841200</v>
      </c>
      <c r="H13" s="121">
        <f t="shared" si="0"/>
        <v>19232619</v>
      </c>
    </row>
    <row r="14" spans="1:8" s="110" customFormat="1" ht="38.25">
      <c r="A14" s="404"/>
      <c r="B14" s="111" t="s">
        <v>117</v>
      </c>
      <c r="C14" s="119">
        <v>156450000</v>
      </c>
      <c r="D14" s="119">
        <v>156450000</v>
      </c>
      <c r="E14" s="119"/>
      <c r="F14" s="119">
        <v>156450000</v>
      </c>
      <c r="G14" s="119">
        <v>109515000</v>
      </c>
      <c r="H14" s="121">
        <f t="shared" si="0"/>
        <v>0</v>
      </c>
    </row>
    <row r="15" spans="1:8" s="110" customFormat="1" ht="51">
      <c r="A15" s="404"/>
      <c r="B15" s="111" t="s">
        <v>118</v>
      </c>
      <c r="C15" s="119">
        <v>1008477365</v>
      </c>
      <c r="D15" s="119">
        <v>1008477365</v>
      </c>
      <c r="E15" s="119"/>
      <c r="F15" s="119">
        <v>0</v>
      </c>
      <c r="G15" s="119">
        <v>0</v>
      </c>
      <c r="H15" s="121">
        <f t="shared" si="0"/>
        <v>0</v>
      </c>
    </row>
    <row r="16" spans="1:8" s="110" customFormat="1" ht="14.25">
      <c r="A16" s="404"/>
      <c r="B16" s="111" t="s">
        <v>119</v>
      </c>
      <c r="C16" s="119">
        <v>268572500</v>
      </c>
      <c r="D16" s="119"/>
      <c r="E16" s="119"/>
      <c r="F16" s="119"/>
      <c r="G16" s="119"/>
      <c r="H16" s="121">
        <f t="shared" si="0"/>
        <v>-268572500</v>
      </c>
    </row>
    <row r="17" spans="1:8" s="110" customFormat="1" ht="14.25">
      <c r="A17" s="404"/>
      <c r="B17" s="111" t="s">
        <v>120</v>
      </c>
      <c r="C17" s="119">
        <v>268572500</v>
      </c>
      <c r="D17" s="119">
        <v>319280000</v>
      </c>
      <c r="E17" s="119"/>
      <c r="F17" s="119">
        <v>319229400</v>
      </c>
      <c r="G17" s="119">
        <v>0</v>
      </c>
      <c r="H17" s="121">
        <f t="shared" si="0"/>
        <v>50707500</v>
      </c>
    </row>
    <row r="18" spans="1:8" s="110" customFormat="1" ht="25.5">
      <c r="A18" s="405"/>
      <c r="B18" s="111" t="s">
        <v>121</v>
      </c>
      <c r="C18" s="119">
        <v>2042166600</v>
      </c>
      <c r="D18" s="119">
        <f>2094047502+284066190</f>
        <v>2378113692</v>
      </c>
      <c r="E18" s="119"/>
      <c r="F18" s="119">
        <f>2056254366+267752058</f>
        <v>2324006424</v>
      </c>
      <c r="G18" s="119">
        <f>1122922776+142176613</f>
        <v>1265099389</v>
      </c>
      <c r="H18" s="121">
        <f t="shared" si="0"/>
        <v>335947092</v>
      </c>
    </row>
    <row r="19" spans="1:8" s="110" customFormat="1" ht="14.25">
      <c r="C19" s="120"/>
      <c r="D19" s="120"/>
      <c r="E19" s="120"/>
      <c r="F19" s="120"/>
      <c r="G19" s="120"/>
    </row>
    <row r="20" spans="1:8" s="110" customFormat="1" ht="14.25">
      <c r="B20" s="113" t="s">
        <v>122</v>
      </c>
      <c r="C20" s="122">
        <f>SUM(C10:C18)</f>
        <v>4703085575</v>
      </c>
      <c r="D20" s="122">
        <f t="shared" ref="D20:G20" si="1">SUM(D10:D18)</f>
        <v>4859632905</v>
      </c>
      <c r="E20" s="122">
        <f t="shared" si="1"/>
        <v>0</v>
      </c>
      <c r="F20" s="122">
        <f t="shared" si="1"/>
        <v>3612602765</v>
      </c>
      <c r="G20" s="122">
        <f t="shared" si="1"/>
        <v>1688988402.5599999</v>
      </c>
      <c r="H20" s="121">
        <f t="shared" si="0"/>
        <v>156547330</v>
      </c>
    </row>
    <row r="24" spans="1:8" ht="15.75">
      <c r="A24" s="101" t="s">
        <v>123</v>
      </c>
    </row>
    <row r="26" spans="1:8" ht="26.25" customHeight="1">
      <c r="A26" s="115" t="s">
        <v>105</v>
      </c>
      <c r="B26" s="116" t="s">
        <v>50</v>
      </c>
      <c r="C26" s="116" t="s">
        <v>106</v>
      </c>
      <c r="D26" s="115" t="s">
        <v>107</v>
      </c>
      <c r="E26" s="115" t="s">
        <v>108</v>
      </c>
      <c r="F26" s="115" t="s">
        <v>109</v>
      </c>
      <c r="G26" s="115" t="s">
        <v>110</v>
      </c>
    </row>
    <row r="27" spans="1:8" ht="27.95" customHeight="1">
      <c r="A27" s="396" t="s">
        <v>112</v>
      </c>
      <c r="B27" s="125" t="s">
        <v>124</v>
      </c>
      <c r="C27" s="109">
        <v>20000000</v>
      </c>
      <c r="D27" s="126">
        <v>20000000</v>
      </c>
      <c r="E27" s="107"/>
      <c r="F27" s="107">
        <v>0</v>
      </c>
      <c r="G27" s="107"/>
      <c r="H27" s="123">
        <f>+D27-C27</f>
        <v>0</v>
      </c>
    </row>
    <row r="28" spans="1:8" ht="27">
      <c r="A28" s="397"/>
      <c r="B28" s="125" t="s">
        <v>125</v>
      </c>
      <c r="C28" s="109">
        <v>438966067</v>
      </c>
      <c r="D28" s="126">
        <v>438966067</v>
      </c>
      <c r="E28" s="107"/>
      <c r="F28" s="108">
        <v>271001844.94</v>
      </c>
      <c r="G28" s="108">
        <v>145242378.49000001</v>
      </c>
      <c r="H28" s="123">
        <f t="shared" ref="H28:H37" si="2">+D28-C28</f>
        <v>0</v>
      </c>
    </row>
    <row r="29" spans="1:8" ht="40.5">
      <c r="A29" s="397"/>
      <c r="B29" s="125" t="s">
        <v>126</v>
      </c>
      <c r="C29" s="109">
        <v>400000000</v>
      </c>
      <c r="D29" s="126"/>
      <c r="E29" s="107"/>
      <c r="F29" s="107"/>
      <c r="G29" s="107"/>
      <c r="H29" s="123">
        <f t="shared" si="2"/>
        <v>-400000000</v>
      </c>
    </row>
    <row r="30" spans="1:8" ht="54">
      <c r="A30" s="397"/>
      <c r="B30" s="125" t="s">
        <v>80</v>
      </c>
      <c r="C30" s="109">
        <v>282106146</v>
      </c>
      <c r="D30" s="126">
        <v>309643950</v>
      </c>
      <c r="F30" s="107">
        <v>309643950</v>
      </c>
      <c r="G30" s="107">
        <v>0</v>
      </c>
      <c r="H30" s="123">
        <f t="shared" si="2"/>
        <v>27537804</v>
      </c>
    </row>
    <row r="31" spans="1:8" ht="67.5">
      <c r="A31" s="397"/>
      <c r="B31" s="125" t="s">
        <v>127</v>
      </c>
      <c r="C31" s="109">
        <v>421334904</v>
      </c>
      <c r="D31" s="127">
        <v>421284025</v>
      </c>
      <c r="E31" s="28"/>
      <c r="F31" s="109">
        <v>421284025</v>
      </c>
      <c r="G31" s="109">
        <v>48552000</v>
      </c>
      <c r="H31" s="124">
        <f t="shared" si="2"/>
        <v>-50879</v>
      </c>
    </row>
    <row r="32" spans="1:8" ht="40.5">
      <c r="A32" s="397"/>
      <c r="B32" s="125" t="s">
        <v>128</v>
      </c>
      <c r="C32" s="109">
        <v>260000000</v>
      </c>
      <c r="D32" s="128">
        <v>234476410</v>
      </c>
      <c r="E32" s="28"/>
      <c r="F32" s="107">
        <v>234476410</v>
      </c>
      <c r="G32" s="107">
        <v>4970630</v>
      </c>
      <c r="H32" s="123">
        <f t="shared" si="2"/>
        <v>-25523590</v>
      </c>
    </row>
    <row r="33" spans="1:8" ht="27">
      <c r="A33" s="397"/>
      <c r="B33" s="125" t="s">
        <v>129</v>
      </c>
      <c r="C33" s="109">
        <v>2693547898</v>
      </c>
      <c r="D33" s="129">
        <v>2817450757</v>
      </c>
      <c r="E33" s="107"/>
      <c r="F33" s="107">
        <v>2469903719</v>
      </c>
      <c r="G33" s="107">
        <v>1387845519</v>
      </c>
      <c r="H33" s="123">
        <f t="shared" si="2"/>
        <v>123902859</v>
      </c>
    </row>
    <row r="34" spans="1:8" ht="40.5">
      <c r="A34" s="397"/>
      <c r="B34" s="125" t="s">
        <v>130</v>
      </c>
      <c r="C34" s="109">
        <v>60000000</v>
      </c>
      <c r="D34" s="127">
        <v>60000000</v>
      </c>
      <c r="E34" s="107"/>
      <c r="F34" s="107">
        <v>0</v>
      </c>
      <c r="G34" s="107">
        <v>0</v>
      </c>
      <c r="H34" s="123">
        <f t="shared" si="2"/>
        <v>0</v>
      </c>
    </row>
    <row r="35" spans="1:8" ht="40.5">
      <c r="A35" s="397"/>
      <c r="B35" s="125" t="s">
        <v>131</v>
      </c>
      <c r="C35" s="109">
        <v>27729249</v>
      </c>
      <c r="D35" s="127">
        <v>2581442</v>
      </c>
      <c r="E35" s="107"/>
      <c r="F35" s="107">
        <v>0</v>
      </c>
      <c r="G35" s="107">
        <v>0</v>
      </c>
      <c r="H35" s="123">
        <f>+D35-C35</f>
        <v>-25147807</v>
      </c>
    </row>
    <row r="36" spans="1:8" ht="40.5">
      <c r="A36" s="397"/>
      <c r="B36" s="125" t="s">
        <v>132</v>
      </c>
      <c r="C36" s="109">
        <v>82800000</v>
      </c>
      <c r="D36" s="128">
        <v>82800000</v>
      </c>
      <c r="E36" s="28"/>
      <c r="F36" s="107">
        <v>82800000</v>
      </c>
      <c r="G36" s="107">
        <v>57103873</v>
      </c>
      <c r="H36" s="123">
        <f t="shared" si="2"/>
        <v>0</v>
      </c>
    </row>
    <row r="37" spans="1:8" ht="40.5">
      <c r="A37" s="397"/>
      <c r="B37" s="125" t="s">
        <v>133</v>
      </c>
      <c r="C37" s="109">
        <v>159000000</v>
      </c>
      <c r="D37" s="130">
        <v>191758461</v>
      </c>
      <c r="E37" s="28"/>
      <c r="F37" s="107">
        <v>158165549</v>
      </c>
      <c r="G37" s="107">
        <v>110054738.5</v>
      </c>
      <c r="H37" s="123">
        <f t="shared" si="2"/>
        <v>32758461</v>
      </c>
    </row>
    <row r="38" spans="1:8" ht="40.5">
      <c r="A38" s="397"/>
      <c r="B38" s="125" t="s">
        <v>81</v>
      </c>
      <c r="C38" s="109">
        <v>95167243</v>
      </c>
      <c r="D38" s="126">
        <v>0</v>
      </c>
      <c r="E38" s="107">
        <v>0</v>
      </c>
      <c r="F38" s="107">
        <v>0</v>
      </c>
      <c r="G38" s="107">
        <v>0</v>
      </c>
      <c r="H38" s="123">
        <f>+D38-C38</f>
        <v>-95167243</v>
      </c>
    </row>
    <row r="39" spans="1:8" ht="27">
      <c r="A39" s="398"/>
      <c r="B39" s="106" t="s">
        <v>134</v>
      </c>
      <c r="C39" s="109">
        <v>0</v>
      </c>
      <c r="D39" s="126">
        <v>205143065</v>
      </c>
      <c r="E39" s="107"/>
      <c r="F39" s="107"/>
      <c r="G39" s="107"/>
      <c r="H39" s="123">
        <f>+D39-C39</f>
        <v>205143065</v>
      </c>
    </row>
    <row r="41" spans="1:8">
      <c r="B41" s="104" t="s">
        <v>122</v>
      </c>
      <c r="C41" s="131">
        <f>SUM(C27:C39)</f>
        <v>4940651507</v>
      </c>
      <c r="D41" s="131">
        <f>SUM(D27:D39)</f>
        <v>4784104177</v>
      </c>
      <c r="E41" s="131">
        <f t="shared" ref="E41:F41" si="3">SUM(E27:E39)</f>
        <v>0</v>
      </c>
      <c r="F41" s="131">
        <f t="shared" si="3"/>
        <v>3947275497.9400001</v>
      </c>
      <c r="G41" s="131">
        <f>SUM(G27:G39)</f>
        <v>1753769138.99</v>
      </c>
      <c r="H41" s="123">
        <f>+D41-C41</f>
        <v>-156547330</v>
      </c>
    </row>
    <row r="42" spans="1:8">
      <c r="D42" s="57"/>
    </row>
    <row r="44" spans="1:8" ht="15.75">
      <c r="A44" s="101" t="s">
        <v>135</v>
      </c>
    </row>
    <row r="46" spans="1:8" ht="25.5">
      <c r="A46" s="115" t="s">
        <v>105</v>
      </c>
      <c r="B46" s="116" t="s">
        <v>50</v>
      </c>
      <c r="C46" s="116" t="s">
        <v>106</v>
      </c>
      <c r="D46" s="115" t="s">
        <v>107</v>
      </c>
      <c r="E46" s="115" t="s">
        <v>108</v>
      </c>
      <c r="F46" s="115" t="s">
        <v>109</v>
      </c>
      <c r="G46" s="115" t="s">
        <v>110</v>
      </c>
    </row>
    <row r="47" spans="1:8" ht="40.5">
      <c r="A47" s="395" t="s">
        <v>112</v>
      </c>
      <c r="B47" s="106" t="s">
        <v>86</v>
      </c>
      <c r="C47" s="109">
        <v>240000000</v>
      </c>
      <c r="D47" s="109">
        <v>195000000</v>
      </c>
      <c r="E47" s="107"/>
      <c r="F47" s="107">
        <v>0</v>
      </c>
      <c r="G47" s="107">
        <v>0</v>
      </c>
      <c r="H47" s="123">
        <f>+D47-C47</f>
        <v>-45000000</v>
      </c>
    </row>
    <row r="48" spans="1:8" ht="39.950000000000003" customHeight="1">
      <c r="A48" s="395"/>
      <c r="B48" s="106" t="s">
        <v>136</v>
      </c>
      <c r="C48" s="109">
        <v>250000000</v>
      </c>
      <c r="D48" s="399">
        <v>500000000</v>
      </c>
      <c r="E48" s="401"/>
      <c r="F48" s="401">
        <v>499001926</v>
      </c>
      <c r="G48" s="401">
        <v>299600170</v>
      </c>
      <c r="H48" s="123">
        <f t="shared" ref="H48:H50" si="4">+D48-C48</f>
        <v>250000000</v>
      </c>
    </row>
    <row r="49" spans="1:8" ht="41.25" customHeight="1">
      <c r="A49" s="395"/>
      <c r="B49" s="106" t="s">
        <v>137</v>
      </c>
      <c r="C49" s="109">
        <v>250000000</v>
      </c>
      <c r="D49" s="400"/>
      <c r="E49" s="402"/>
      <c r="F49" s="402"/>
      <c r="G49" s="402"/>
      <c r="H49" s="123">
        <f t="shared" si="4"/>
        <v>-250000000</v>
      </c>
    </row>
    <row r="50" spans="1:8" ht="15.95" customHeight="1">
      <c r="A50" s="395"/>
      <c r="B50" s="106" t="s">
        <v>138</v>
      </c>
      <c r="C50" s="109">
        <v>96160973</v>
      </c>
      <c r="D50" s="109">
        <v>141160973</v>
      </c>
      <c r="E50" s="107"/>
      <c r="F50" s="107"/>
      <c r="G50" s="107"/>
      <c r="H50" s="123">
        <f t="shared" si="4"/>
        <v>45000000</v>
      </c>
    </row>
    <row r="52" spans="1:8">
      <c r="B52" s="104" t="s">
        <v>122</v>
      </c>
      <c r="C52" s="133">
        <f>SUM(C47:C50)</f>
        <v>836160973</v>
      </c>
      <c r="D52" s="133">
        <f>SUM(D43:D50)</f>
        <v>836160973</v>
      </c>
      <c r="E52" s="133">
        <f>SUM(E43:E50)</f>
        <v>0</v>
      </c>
      <c r="F52" s="133">
        <f>SUM(F43:F50)</f>
        <v>499001926</v>
      </c>
      <c r="G52" s="133">
        <f>SUM(G43:G50)</f>
        <v>299600170</v>
      </c>
    </row>
    <row r="54" spans="1:8">
      <c r="D54" s="123"/>
    </row>
    <row r="55" spans="1:8">
      <c r="A55" s="100" t="s">
        <v>139</v>
      </c>
    </row>
    <row r="57" spans="1:8" ht="15.75">
      <c r="A57" s="101" t="s">
        <v>140</v>
      </c>
    </row>
    <row r="59" spans="1:8" ht="25.5">
      <c r="A59" s="115" t="s">
        <v>105</v>
      </c>
      <c r="B59" s="116" t="s">
        <v>50</v>
      </c>
      <c r="C59" s="116" t="s">
        <v>106</v>
      </c>
      <c r="D59" s="115" t="s">
        <v>107</v>
      </c>
      <c r="E59" s="115" t="s">
        <v>108</v>
      </c>
      <c r="F59" s="115" t="s">
        <v>109</v>
      </c>
      <c r="G59" s="115" t="s">
        <v>110</v>
      </c>
    </row>
    <row r="60" spans="1:8" ht="21.95" customHeight="1">
      <c r="A60" s="395" t="s">
        <v>141</v>
      </c>
      <c r="B60" s="106" t="s">
        <v>142</v>
      </c>
      <c r="C60" s="109">
        <v>27000000</v>
      </c>
      <c r="D60" s="109">
        <v>127000000</v>
      </c>
      <c r="E60" s="28"/>
      <c r="F60" s="109">
        <v>100000000</v>
      </c>
      <c r="G60" s="109">
        <v>12500000</v>
      </c>
      <c r="H60" s="123">
        <f>+D60-C60</f>
        <v>100000000</v>
      </c>
    </row>
    <row r="61" spans="1:8" ht="27">
      <c r="A61" s="395"/>
      <c r="B61" s="106" t="s">
        <v>143</v>
      </c>
      <c r="C61" s="109">
        <v>2911273503</v>
      </c>
      <c r="D61" s="109">
        <v>3211273503</v>
      </c>
      <c r="E61" s="28"/>
      <c r="F61" s="109">
        <v>3202149296</v>
      </c>
      <c r="G61" s="109">
        <v>1785406359.9499998</v>
      </c>
      <c r="H61" s="123">
        <f t="shared" ref="H61:H68" si="5">+D61-C61</f>
        <v>300000000</v>
      </c>
    </row>
    <row r="62" spans="1:8" ht="27">
      <c r="A62" s="395"/>
      <c r="B62" s="106" t="s">
        <v>144</v>
      </c>
      <c r="C62" s="109">
        <v>227548629</v>
      </c>
      <c r="D62" s="109">
        <v>327548629</v>
      </c>
      <c r="E62" s="28"/>
      <c r="F62" s="109">
        <v>293564092</v>
      </c>
      <c r="G62" s="109">
        <v>99418076</v>
      </c>
      <c r="H62" s="123">
        <f t="shared" si="5"/>
        <v>100000000</v>
      </c>
    </row>
    <row r="63" spans="1:8">
      <c r="A63" s="395"/>
      <c r="B63" s="106" t="s">
        <v>145</v>
      </c>
      <c r="C63" s="109">
        <v>759469218</v>
      </c>
      <c r="D63" s="109">
        <v>1009469218</v>
      </c>
      <c r="E63" s="28"/>
      <c r="F63" s="109">
        <v>1005683292</v>
      </c>
      <c r="G63" s="109">
        <v>253208168</v>
      </c>
      <c r="H63" s="123">
        <f t="shared" si="5"/>
        <v>250000000</v>
      </c>
    </row>
    <row r="64" spans="1:8">
      <c r="A64" s="395"/>
      <c r="B64" s="106" t="s">
        <v>146</v>
      </c>
      <c r="C64" s="109">
        <v>5276321719</v>
      </c>
      <c r="D64" s="109">
        <v>4519121719</v>
      </c>
      <c r="E64" s="28"/>
      <c r="F64" s="109">
        <v>1787065994.9200001</v>
      </c>
      <c r="G64" s="109">
        <v>316283129.56999999</v>
      </c>
      <c r="H64" s="123">
        <f t="shared" si="5"/>
        <v>-757200000</v>
      </c>
    </row>
    <row r="65" spans="1:8">
      <c r="A65" s="395"/>
      <c r="B65" s="106" t="s">
        <v>147</v>
      </c>
      <c r="C65" s="109">
        <v>25000000</v>
      </c>
      <c r="D65" s="109">
        <f>+C65</f>
        <v>25000000</v>
      </c>
      <c r="E65" s="28"/>
      <c r="F65" s="109">
        <v>0</v>
      </c>
      <c r="G65" s="109">
        <v>0</v>
      </c>
      <c r="H65" s="123">
        <f t="shared" si="5"/>
        <v>0</v>
      </c>
    </row>
    <row r="66" spans="1:8">
      <c r="A66" s="395"/>
      <c r="B66" s="106" t="s">
        <v>148</v>
      </c>
      <c r="C66" s="109">
        <v>45618147</v>
      </c>
      <c r="D66" s="109">
        <v>52818147</v>
      </c>
      <c r="E66" s="28"/>
      <c r="F66" s="109">
        <v>29916109</v>
      </c>
      <c r="G66" s="109">
        <v>10341917</v>
      </c>
      <c r="H66" s="123">
        <f t="shared" si="5"/>
        <v>7200000</v>
      </c>
    </row>
    <row r="67" spans="1:8">
      <c r="C67" s="117"/>
      <c r="H67" s="123">
        <f t="shared" si="5"/>
        <v>0</v>
      </c>
    </row>
    <row r="68" spans="1:8">
      <c r="B68" s="104" t="s">
        <v>122</v>
      </c>
      <c r="C68" s="118">
        <f>SUM(C60:C66)</f>
        <v>9272231216</v>
      </c>
      <c r="D68" s="105">
        <f>SUM(D60:D66)</f>
        <v>9272231216</v>
      </c>
      <c r="E68" s="105">
        <f t="shared" ref="E68:F68" si="6">SUM(E60:E66)</f>
        <v>0</v>
      </c>
      <c r="F68" s="105">
        <f t="shared" si="6"/>
        <v>6418378783.9200001</v>
      </c>
      <c r="G68" s="105">
        <f>SUM(G60:G66)</f>
        <v>2477157650.52</v>
      </c>
      <c r="H68" s="123">
        <f t="shared" si="5"/>
        <v>0</v>
      </c>
    </row>
  </sheetData>
  <mergeCells count="8">
    <mergeCell ref="A10:A18"/>
    <mergeCell ref="A47:A50"/>
    <mergeCell ref="A60:A66"/>
    <mergeCell ref="A27:A39"/>
    <mergeCell ref="D48:D49"/>
    <mergeCell ref="F48:F49"/>
    <mergeCell ref="G48:G49"/>
    <mergeCell ref="E48:E49"/>
  </mergeCells>
  <phoneticPr fontId="3" type="noConversion"/>
  <pageMargins left="0.7" right="0.7" top="0.75" bottom="0.75" header="0.3" footer="0.3"/>
  <pageSetup orientation="portrait" horizontalDpi="0" verticalDpi="0"/>
  <headerFooter>
    <oddFooter>&amp;R_x000D_&amp;1#&amp;"Calibri"&amp;10&amp;K000000 Información pública de la ANE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5EBEA-4E3D-364C-94CD-737F7D816E05}">
  <dimension ref="A2:E81"/>
  <sheetViews>
    <sheetView workbookViewId="0">
      <selection activeCell="A12" sqref="A12"/>
    </sheetView>
  </sheetViews>
  <sheetFormatPr baseColWidth="10" defaultColWidth="10.85546875" defaultRowHeight="15"/>
  <cols>
    <col min="1" max="1" width="16.42578125" style="1" customWidth="1"/>
    <col min="2" max="2" width="12.7109375" style="1" bestFit="1" customWidth="1"/>
    <col min="3" max="16384" width="10.85546875" style="1"/>
  </cols>
  <sheetData>
    <row r="2" spans="1:5">
      <c r="B2" s="23"/>
    </row>
    <row r="3" spans="1:5" ht="30">
      <c r="B3" s="23" t="s">
        <v>17</v>
      </c>
    </row>
    <row r="4" spans="1:5">
      <c r="A4" s="28" t="s">
        <v>18</v>
      </c>
      <c r="B4" s="30">
        <v>20</v>
      </c>
      <c r="C4" s="24"/>
      <c r="D4" s="28" t="s">
        <v>24</v>
      </c>
      <c r="E4" s="30" t="e">
        <f>+'TABLERO PLAN ACCIÓN'!Q10*100</f>
        <v>#REF!</v>
      </c>
    </row>
    <row r="5" spans="1:5">
      <c r="A5" s="28" t="s">
        <v>19</v>
      </c>
      <c r="B5" s="30">
        <v>20</v>
      </c>
      <c r="C5" s="24"/>
      <c r="D5" s="28" t="s">
        <v>25</v>
      </c>
      <c r="E5" s="30" t="e">
        <f>+'TABLERO PLAN ACCIÓN'!R10*100-E4</f>
        <v>#REF!</v>
      </c>
    </row>
    <row r="6" spans="1:5">
      <c r="A6" s="28" t="s">
        <v>20</v>
      </c>
      <c r="B6" s="30">
        <v>20</v>
      </c>
      <c r="C6" s="24"/>
      <c r="D6" s="28" t="s">
        <v>30</v>
      </c>
      <c r="E6" s="30" t="e">
        <f>+'TABLERO PLAN ACCIÓN'!S10*100-E5-E4</f>
        <v>#REF!</v>
      </c>
    </row>
    <row r="7" spans="1:5">
      <c r="A7" s="28" t="s">
        <v>21</v>
      </c>
      <c r="B7" s="30">
        <v>20</v>
      </c>
      <c r="C7" s="18"/>
      <c r="D7" s="28" t="s">
        <v>32</v>
      </c>
      <c r="E7" s="30" t="e">
        <f>+'TABLERO PLAN ACCIÓN'!T10*100-E6-E5-E4</f>
        <v>#REF!</v>
      </c>
    </row>
    <row r="8" spans="1:5">
      <c r="A8" s="28" t="s">
        <v>22</v>
      </c>
      <c r="B8" s="30">
        <v>20</v>
      </c>
      <c r="C8" s="18"/>
      <c r="D8" s="28" t="s">
        <v>33</v>
      </c>
      <c r="E8" s="30" t="e">
        <f>SUM(E4:E7)</f>
        <v>#REF!</v>
      </c>
    </row>
    <row r="9" spans="1:5">
      <c r="A9" s="28" t="s">
        <v>23</v>
      </c>
      <c r="B9" s="30">
        <f>SUM(B4:B8)</f>
        <v>100</v>
      </c>
      <c r="C9" s="18"/>
      <c r="D9" s="28"/>
      <c r="E9" s="30"/>
    </row>
    <row r="10" spans="1:5">
      <c r="B10" s="18"/>
      <c r="C10" s="18"/>
    </row>
    <row r="11" spans="1:5">
      <c r="B11" s="18"/>
      <c r="C11" s="18"/>
    </row>
    <row r="12" spans="1:5">
      <c r="A12" s="42" t="s">
        <v>26</v>
      </c>
      <c r="B12" s="18" t="s">
        <v>27</v>
      </c>
      <c r="C12" s="18" t="s">
        <v>28</v>
      </c>
      <c r="D12" s="1" t="s">
        <v>29</v>
      </c>
    </row>
    <row r="13" spans="1:5" ht="105">
      <c r="A13" s="25" t="s">
        <v>31</v>
      </c>
      <c r="B13" s="31" t="e">
        <f>AVERAGE('TABLERO PLAN ACCIÓN'!J10,'TABLERO PLAN ACCIÓN'!J12,'TABLERO PLAN ACCIÓN'!J14)*100</f>
        <v>#REF!</v>
      </c>
      <c r="C13" s="31" t="e">
        <f>AVERAGE('TABLERO PLAN ACCIÓN'!K10,'TABLERO PLAN ACCIÓN'!K12,'TABLERO PLAN ACCIÓN'!K14)*100</f>
        <v>#REF!</v>
      </c>
      <c r="D13" s="26" t="e">
        <f>+C13/B13</f>
        <v>#REF!</v>
      </c>
      <c r="E13" s="34" t="e">
        <f>+C13/B13</f>
        <v>#REF!</v>
      </c>
    </row>
    <row r="14" spans="1:5">
      <c r="D14" s="36"/>
    </row>
    <row r="15" spans="1:5">
      <c r="A15" s="28" t="s">
        <v>34</v>
      </c>
      <c r="B15" s="32" t="e">
        <f>+C13-B16/2</f>
        <v>#REF!</v>
      </c>
      <c r="C15" s="18"/>
      <c r="D15" s="36"/>
    </row>
    <row r="16" spans="1:5">
      <c r="A16" s="28" t="s">
        <v>35</v>
      </c>
      <c r="B16" s="29">
        <v>3</v>
      </c>
      <c r="D16" s="36"/>
    </row>
    <row r="17" spans="1:4">
      <c r="A17" s="28" t="s">
        <v>36</v>
      </c>
      <c r="B17" s="33" t="e">
        <f>SUM(B4:B9)-B15-B16</f>
        <v>#REF!</v>
      </c>
      <c r="C17" s="18"/>
      <c r="D17" s="36"/>
    </row>
    <row r="18" spans="1:4">
      <c r="B18" s="18"/>
      <c r="C18" s="18"/>
      <c r="D18" s="36"/>
    </row>
    <row r="19" spans="1:4">
      <c r="B19" s="18" t="s">
        <v>27</v>
      </c>
      <c r="C19" s="18" t="s">
        <v>28</v>
      </c>
      <c r="D19" s="1" t="s">
        <v>29</v>
      </c>
    </row>
    <row r="20" spans="1:4" ht="75">
      <c r="A20" s="27" t="str">
        <f>+Transversal!A6</f>
        <v>FORTALECIMIENTO DEL SISTEMA DE GESTIÓN Y DE DESEMPEÑO
INSTITUCIONAL</v>
      </c>
      <c r="B20" s="31" t="e">
        <f>+'TABLERO PLAN ACCIÓN'!J16*100</f>
        <v>#REF!</v>
      </c>
      <c r="C20" s="31" t="e">
        <f>+'TABLERO PLAN ACCIÓN'!K16*100</f>
        <v>#REF!</v>
      </c>
      <c r="D20" s="40" t="e">
        <f>+C20/B20</f>
        <v>#REF!</v>
      </c>
    </row>
    <row r="21" spans="1:4">
      <c r="B21" s="18"/>
      <c r="C21" s="18"/>
    </row>
    <row r="22" spans="1:4">
      <c r="A22" s="28" t="s">
        <v>34</v>
      </c>
      <c r="B22" s="32" t="e">
        <f>+C20-B23/2</f>
        <v>#REF!</v>
      </c>
      <c r="C22" s="18"/>
    </row>
    <row r="23" spans="1:4">
      <c r="A23" s="28" t="s">
        <v>35</v>
      </c>
      <c r="B23" s="29">
        <v>3</v>
      </c>
    </row>
    <row r="24" spans="1:4">
      <c r="A24" s="28" t="s">
        <v>36</v>
      </c>
      <c r="B24" s="33" t="e">
        <f>SUM(B4:B9)-B22-B23</f>
        <v>#REF!</v>
      </c>
    </row>
    <row r="31" spans="1:4">
      <c r="A31" s="41" t="s">
        <v>37</v>
      </c>
      <c r="B31" s="18" t="s">
        <v>27</v>
      </c>
      <c r="C31" s="18" t="s">
        <v>28</v>
      </c>
      <c r="D31" s="1" t="s">
        <v>29</v>
      </c>
    </row>
    <row r="33" spans="1:4">
      <c r="A33" s="42" t="s">
        <v>38</v>
      </c>
      <c r="B33" s="44" t="e">
        <f>+#REF!*100</f>
        <v>#REF!</v>
      </c>
      <c r="C33" s="45" t="e">
        <f>+#REF!*100</f>
        <v>#REF!</v>
      </c>
      <c r="D33" s="46" t="e">
        <f>+C33/B33</f>
        <v>#REF!</v>
      </c>
    </row>
    <row r="35" spans="1:4">
      <c r="A35" s="28" t="s">
        <v>34</v>
      </c>
      <c r="B35" s="32" t="e">
        <f>+C33-B36/2</f>
        <v>#REF!</v>
      </c>
    </row>
    <row r="36" spans="1:4">
      <c r="A36" s="28" t="s">
        <v>35</v>
      </c>
      <c r="B36" s="29">
        <v>3</v>
      </c>
    </row>
    <row r="37" spans="1:4">
      <c r="A37" s="28" t="s">
        <v>36</v>
      </c>
      <c r="B37" s="33" t="e">
        <f>SUM(B4:B9)-B35-B36</f>
        <v>#REF!</v>
      </c>
    </row>
    <row r="40" spans="1:4">
      <c r="A40" s="42" t="s">
        <v>39</v>
      </c>
      <c r="B40" s="44" t="e">
        <f>+#REF!*100</f>
        <v>#REF!</v>
      </c>
      <c r="C40" s="45" t="e">
        <f>+#REF!*100</f>
        <v>#REF!</v>
      </c>
      <c r="D40" s="46" t="e">
        <f>+C40/B40</f>
        <v>#REF!</v>
      </c>
    </row>
    <row r="42" spans="1:4">
      <c r="A42" s="28" t="s">
        <v>34</v>
      </c>
      <c r="B42" s="32" t="e">
        <f>+C40-B43/2</f>
        <v>#REF!</v>
      </c>
    </row>
    <row r="43" spans="1:4">
      <c r="A43" s="28" t="s">
        <v>35</v>
      </c>
      <c r="B43" s="29">
        <v>3</v>
      </c>
    </row>
    <row r="44" spans="1:4">
      <c r="A44" s="28" t="s">
        <v>36</v>
      </c>
      <c r="B44" s="33" t="e">
        <f>SUM(B4:B9)-B42-B43</f>
        <v>#REF!</v>
      </c>
    </row>
    <row r="46" spans="1:4">
      <c r="A46" s="43" t="s">
        <v>40</v>
      </c>
      <c r="B46" s="45" t="e">
        <f>+#REF!*100</f>
        <v>#REF!</v>
      </c>
      <c r="C46" s="45" t="e">
        <f>+#REF!*100</f>
        <v>#REF!</v>
      </c>
      <c r="D46" s="46" t="e">
        <f>+C46/B46</f>
        <v>#REF!</v>
      </c>
    </row>
    <row r="48" spans="1:4">
      <c r="A48" s="28" t="s">
        <v>34</v>
      </c>
      <c r="B48" s="32" t="e">
        <f>+C46-B49/2</f>
        <v>#REF!</v>
      </c>
    </row>
    <row r="49" spans="1:4">
      <c r="A49" s="28" t="s">
        <v>35</v>
      </c>
      <c r="B49" s="29">
        <v>3</v>
      </c>
    </row>
    <row r="50" spans="1:4">
      <c r="A50" s="28" t="s">
        <v>36</v>
      </c>
      <c r="B50" s="33" t="e">
        <f>SUM(B4:B9)-B48-B49</f>
        <v>#REF!</v>
      </c>
    </row>
    <row r="54" spans="1:4">
      <c r="A54" s="43" t="s">
        <v>41</v>
      </c>
      <c r="B54" s="45" t="e">
        <f>+#REF!*100</f>
        <v>#REF!</v>
      </c>
      <c r="C54" s="45" t="e">
        <f>+#REF!*100</f>
        <v>#REF!</v>
      </c>
      <c r="D54" s="46" t="e">
        <f>+C54/B54</f>
        <v>#REF!</v>
      </c>
    </row>
    <row r="56" spans="1:4">
      <c r="A56" s="28" t="s">
        <v>34</v>
      </c>
      <c r="B56" s="32" t="e">
        <f>+C54-B57/2</f>
        <v>#REF!</v>
      </c>
    </row>
    <row r="57" spans="1:4">
      <c r="A57" s="28" t="s">
        <v>35</v>
      </c>
      <c r="B57" s="29">
        <v>3</v>
      </c>
    </row>
    <row r="58" spans="1:4">
      <c r="A58" s="28" t="s">
        <v>36</v>
      </c>
      <c r="B58" s="33" t="e">
        <f>SUM(B4:B9)-B56-B57</f>
        <v>#REF!</v>
      </c>
    </row>
    <row r="63" spans="1:4">
      <c r="A63" s="43" t="s">
        <v>42</v>
      </c>
      <c r="B63" s="50">
        <f>AVERAGE(Transversal!Y7:Y8)*100</f>
        <v>100</v>
      </c>
      <c r="C63" s="50">
        <f>AVERAGE(Transversal!Z7:Z8)*100</f>
        <v>100</v>
      </c>
      <c r="D63" s="46">
        <f>+C63/B63</f>
        <v>1</v>
      </c>
    </row>
    <row r="65" spans="1:4">
      <c r="A65" s="28" t="s">
        <v>34</v>
      </c>
      <c r="B65" s="32">
        <f>+C63-B66/2</f>
        <v>98.5</v>
      </c>
    </row>
    <row r="66" spans="1:4">
      <c r="A66" s="28" t="s">
        <v>35</v>
      </c>
      <c r="B66" s="29">
        <v>3</v>
      </c>
    </row>
    <row r="67" spans="1:4">
      <c r="A67" s="28" t="s">
        <v>36</v>
      </c>
      <c r="B67" s="33">
        <f>SUM(B4:B9)-B65-B66</f>
        <v>98.5</v>
      </c>
    </row>
    <row r="70" spans="1:4">
      <c r="A70" s="43" t="s">
        <v>43</v>
      </c>
      <c r="B70" s="50">
        <f>AVERAGE(Transversal!Y6:Y6)*100</f>
        <v>9500</v>
      </c>
      <c r="C70" s="50">
        <f>+B70</f>
        <v>9500</v>
      </c>
      <c r="D70" s="46">
        <f>+C70/B70</f>
        <v>1</v>
      </c>
    </row>
    <row r="72" spans="1:4">
      <c r="A72" s="28" t="s">
        <v>34</v>
      </c>
      <c r="B72" s="32">
        <f>+C70-B73/2</f>
        <v>9498.5</v>
      </c>
    </row>
    <row r="73" spans="1:4">
      <c r="A73" s="28" t="s">
        <v>35</v>
      </c>
      <c r="B73" s="29">
        <v>3</v>
      </c>
    </row>
    <row r="74" spans="1:4">
      <c r="A74" s="28" t="s">
        <v>36</v>
      </c>
      <c r="B74" s="33">
        <f>SUM(B4:B9)-B72-B73</f>
        <v>-9301.5</v>
      </c>
    </row>
    <row r="77" spans="1:4">
      <c r="A77" s="43" t="s">
        <v>44</v>
      </c>
      <c r="B77" s="50" t="e">
        <f>AVERAGE(Transversal!Y10:Y10)*100</f>
        <v>#DIV/0!</v>
      </c>
      <c r="C77" s="50">
        <f>AVERAGE(Transversal!Z10:Z10)*100</f>
        <v>2000</v>
      </c>
      <c r="D77" s="46" t="e">
        <f>+C77/B77</f>
        <v>#DIV/0!</v>
      </c>
    </row>
    <row r="79" spans="1:4">
      <c r="A79" s="28" t="s">
        <v>34</v>
      </c>
      <c r="B79" s="32">
        <f>+C77-B80/2</f>
        <v>1998.5</v>
      </c>
    </row>
    <row r="80" spans="1:4">
      <c r="A80" s="28" t="s">
        <v>35</v>
      </c>
      <c r="B80" s="29">
        <v>3</v>
      </c>
    </row>
    <row r="81" spans="1:2">
      <c r="A81" s="28" t="s">
        <v>36</v>
      </c>
      <c r="B81" s="33">
        <f>SUM(B4:B9)-B79-B80</f>
        <v>-1801.5</v>
      </c>
    </row>
  </sheetData>
  <pageMargins left="0.7" right="0.7" top="0.75" bottom="0.75" header="0.3" footer="0.3"/>
  <pageSetup orientation="portrait" horizontalDpi="0" verticalDpi="0"/>
  <headerFooter>
    <oddFooter>&amp;R_x000D_&amp;1#&amp;"Calibri"&amp;10&amp;K000000 Información pública de la ANE</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D718-5A7A-7D44-BEF4-C3CA26B53DFB}">
  <dimension ref="A1:B11"/>
  <sheetViews>
    <sheetView workbookViewId="0">
      <selection activeCell="B3" sqref="B3"/>
    </sheetView>
  </sheetViews>
  <sheetFormatPr baseColWidth="10" defaultColWidth="11.42578125" defaultRowHeight="15"/>
  <cols>
    <col min="1" max="1" width="46.85546875" customWidth="1"/>
    <col min="2" max="2" width="30" customWidth="1"/>
  </cols>
  <sheetData>
    <row r="1" spans="1:2">
      <c r="A1" s="234" t="s">
        <v>149</v>
      </c>
      <c r="B1" s="234" t="s">
        <v>150</v>
      </c>
    </row>
    <row r="2" spans="1:2" ht="60">
      <c r="A2" s="2" t="s">
        <v>151</v>
      </c>
      <c r="B2" s="2" t="s">
        <v>68</v>
      </c>
    </row>
    <row r="3" spans="1:2" ht="45">
      <c r="A3" s="2" t="s">
        <v>152</v>
      </c>
      <c r="B3" s="2" t="s">
        <v>71</v>
      </c>
    </row>
    <row r="4" spans="1:2" ht="71.099999999999994" customHeight="1">
      <c r="A4" s="2" t="s">
        <v>153</v>
      </c>
      <c r="B4" s="2" t="s">
        <v>70</v>
      </c>
    </row>
    <row r="5" spans="1:2" ht="45">
      <c r="A5" s="2" t="s">
        <v>154</v>
      </c>
      <c r="B5" s="2" t="s">
        <v>69</v>
      </c>
    </row>
    <row r="6" spans="1:2" ht="60">
      <c r="A6" s="2" t="s">
        <v>155</v>
      </c>
      <c r="B6" s="2" t="s">
        <v>85</v>
      </c>
    </row>
    <row r="7" spans="1:2" ht="45">
      <c r="A7" s="2" t="s">
        <v>156</v>
      </c>
      <c r="B7" s="2" t="s">
        <v>90</v>
      </c>
    </row>
    <row r="8" spans="1:2" ht="60">
      <c r="A8" s="2" t="s">
        <v>157</v>
      </c>
    </row>
    <row r="9" spans="1:2" ht="45">
      <c r="A9" s="2" t="s">
        <v>158</v>
      </c>
    </row>
    <row r="10" spans="1:2" ht="45">
      <c r="A10" s="2" t="s">
        <v>159</v>
      </c>
    </row>
    <row r="11" spans="1:2" ht="75">
      <c r="A11" s="2" t="s">
        <v>160</v>
      </c>
    </row>
  </sheetData>
  <pageMargins left="0.7" right="0.7" top="0.75" bottom="0.75" header="0.3" footer="0.3"/>
  <pageSetup orientation="portrait" horizontalDpi="0" verticalDpi="0"/>
  <headerFooter>
    <oddFooter>&amp;R_x000D_&amp;1#&amp;"Calibri"&amp;10&amp;K000000 Información pública de la ANE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6491-E6D5-E242-9393-314C3B1F72F7}">
  <dimension ref="A2:G81"/>
  <sheetViews>
    <sheetView topLeftCell="A21" workbookViewId="0">
      <selection activeCell="E51" sqref="E51"/>
    </sheetView>
  </sheetViews>
  <sheetFormatPr baseColWidth="10" defaultColWidth="10.85546875" defaultRowHeight="15"/>
  <cols>
    <col min="1" max="1" width="16.42578125" style="1" customWidth="1"/>
    <col min="2" max="2" width="12.7109375" style="1" bestFit="1" customWidth="1"/>
    <col min="3" max="16384" width="10.85546875" style="1"/>
  </cols>
  <sheetData>
    <row r="2" spans="1:7">
      <c r="B2" s="23"/>
    </row>
    <row r="3" spans="1:7" ht="30">
      <c r="B3" s="23" t="s">
        <v>17</v>
      </c>
    </row>
    <row r="4" spans="1:7">
      <c r="A4" s="28" t="s">
        <v>18</v>
      </c>
      <c r="B4" s="30">
        <v>20</v>
      </c>
      <c r="C4" s="24"/>
      <c r="E4" s="62"/>
    </row>
    <row r="5" spans="1:7">
      <c r="A5" s="28" t="s">
        <v>19</v>
      </c>
      <c r="B5" s="30">
        <v>20</v>
      </c>
      <c r="C5" s="24"/>
      <c r="E5" s="62"/>
    </row>
    <row r="6" spans="1:7">
      <c r="A6" s="28" t="s">
        <v>20</v>
      </c>
      <c r="B6" s="30">
        <v>20</v>
      </c>
      <c r="C6" s="24"/>
      <c r="E6" s="62"/>
    </row>
    <row r="7" spans="1:7">
      <c r="A7" s="28" t="s">
        <v>21</v>
      </c>
      <c r="B7" s="30">
        <v>20</v>
      </c>
      <c r="C7" s="18"/>
      <c r="E7" s="62"/>
    </row>
    <row r="8" spans="1:7">
      <c r="A8" s="28" t="s">
        <v>22</v>
      </c>
      <c r="B8" s="30">
        <v>20</v>
      </c>
      <c r="C8" s="18"/>
      <c r="E8" s="62"/>
    </row>
    <row r="9" spans="1:7">
      <c r="A9" s="28" t="s">
        <v>23</v>
      </c>
      <c r="B9" s="30">
        <f>SUM(B4:B8)</f>
        <v>100</v>
      </c>
      <c r="C9" s="18"/>
      <c r="E9" s="62"/>
    </row>
    <row r="10" spans="1:7">
      <c r="B10" s="18"/>
      <c r="C10" s="18"/>
      <c r="F10" s="63" t="s">
        <v>24</v>
      </c>
      <c r="G10" s="31" t="e">
        <f>+'TABLERO PLAN ACCIÓN'!S16*100</f>
        <v>#REF!</v>
      </c>
    </row>
    <row r="11" spans="1:7">
      <c r="B11" s="18"/>
      <c r="C11" s="18"/>
      <c r="F11" s="63" t="s">
        <v>25</v>
      </c>
      <c r="G11" s="31" t="e">
        <f>+'TABLERO PLAN ACCIÓN'!T16*100-G10</f>
        <v>#REF!</v>
      </c>
    </row>
    <row r="12" spans="1:7">
      <c r="A12" s="1" t="s">
        <v>26</v>
      </c>
      <c r="B12" s="18" t="s">
        <v>27</v>
      </c>
      <c r="C12" s="18" t="s">
        <v>28</v>
      </c>
      <c r="D12" s="1" t="s">
        <v>29</v>
      </c>
      <c r="F12" s="63" t="s">
        <v>30</v>
      </c>
      <c r="G12" s="31" t="e">
        <f>+'TABLERO PLAN ACCIÓN'!U16*100-G11-G10</f>
        <v>#REF!</v>
      </c>
    </row>
    <row r="13" spans="1:7">
      <c r="A13" s="28" t="s">
        <v>31</v>
      </c>
      <c r="B13" s="31" t="e">
        <f>AVERAGE('TABLERO PLAN ACCIÓN'!J10,'TABLERO PLAN ACCIÓN'!J12,'TABLERO PLAN ACCIÓN'!J14)*100</f>
        <v>#REF!</v>
      </c>
      <c r="C13" s="31" t="e">
        <f>AVERAGE('TABLERO PLAN ACCIÓN'!K10,'TABLERO PLAN ACCIÓN'!K12,'TABLERO PLAN ACCIÓN'!K14)*100</f>
        <v>#REF!</v>
      </c>
      <c r="D13" s="26" t="e">
        <f>+C13/B13</f>
        <v>#REF!</v>
      </c>
      <c r="E13" s="34" t="e">
        <f>+C13/B13</f>
        <v>#REF!</v>
      </c>
      <c r="F13" s="63" t="s">
        <v>32</v>
      </c>
      <c r="G13" s="31" t="e">
        <f>+'TABLERO PLAN ACCIÓN'!V16*100-G12-G11-G10</f>
        <v>#REF!</v>
      </c>
    </row>
    <row r="14" spans="1:7">
      <c r="D14" s="36"/>
      <c r="F14" s="63" t="s">
        <v>33</v>
      </c>
      <c r="G14" s="31" t="e">
        <f>SUM(G10:G13)</f>
        <v>#REF!</v>
      </c>
    </row>
    <row r="15" spans="1:7">
      <c r="A15" s="28" t="s">
        <v>34</v>
      </c>
      <c r="B15" s="32" t="e">
        <f>+C13-B16/2</f>
        <v>#REF!</v>
      </c>
      <c r="C15" s="18"/>
      <c r="D15" s="36"/>
    </row>
    <row r="16" spans="1:7">
      <c r="A16" s="28" t="s">
        <v>35</v>
      </c>
      <c r="B16" s="29">
        <v>3</v>
      </c>
      <c r="D16" s="36"/>
    </row>
    <row r="17" spans="1:4">
      <c r="A17" s="28" t="s">
        <v>36</v>
      </c>
      <c r="B17" s="33" t="e">
        <f>SUM(B4:B9)-B15-B16</f>
        <v>#REF!</v>
      </c>
      <c r="C17" s="18"/>
      <c r="D17" s="36"/>
    </row>
    <row r="18" spans="1:4">
      <c r="B18" s="18"/>
      <c r="C18" s="18"/>
      <c r="D18" s="36"/>
    </row>
    <row r="19" spans="1:4">
      <c r="B19" s="18" t="s">
        <v>27</v>
      </c>
      <c r="C19" s="18" t="s">
        <v>28</v>
      </c>
      <c r="D19" s="1" t="s">
        <v>29</v>
      </c>
    </row>
    <row r="20" spans="1:4" ht="75">
      <c r="A20" s="27" t="str">
        <f>+Transversal!A6</f>
        <v>FORTALECIMIENTO DEL SISTEMA DE GESTIÓN Y DE DESEMPEÑO
INSTITUCIONAL</v>
      </c>
      <c r="B20" s="31" t="e">
        <f>+'TABLERO PLAN ACCIÓN'!J16*100</f>
        <v>#REF!</v>
      </c>
      <c r="C20" s="31" t="e">
        <f>+'TABLERO PLAN ACCIÓN'!K16*100</f>
        <v>#REF!</v>
      </c>
      <c r="D20" s="40" t="e">
        <f>+C20/B20</f>
        <v>#REF!</v>
      </c>
    </row>
    <row r="21" spans="1:4">
      <c r="B21" s="18"/>
      <c r="C21" s="18"/>
    </row>
    <row r="22" spans="1:4">
      <c r="A22" s="28" t="s">
        <v>34</v>
      </c>
      <c r="B22" s="32" t="e">
        <f>+C20-B23/2</f>
        <v>#REF!</v>
      </c>
      <c r="C22" s="18"/>
    </row>
    <row r="23" spans="1:4">
      <c r="A23" s="28" t="s">
        <v>35</v>
      </c>
      <c r="B23" s="29">
        <v>3</v>
      </c>
    </row>
    <row r="24" spans="1:4">
      <c r="A24" s="28" t="s">
        <v>36</v>
      </c>
      <c r="B24" s="33" t="e">
        <f>SUM(B4:B9)-B22-B23</f>
        <v>#REF!</v>
      </c>
    </row>
    <row r="31" spans="1:4">
      <c r="A31" s="41" t="s">
        <v>37</v>
      </c>
      <c r="B31" s="18" t="s">
        <v>27</v>
      </c>
      <c r="C31" s="18" t="s">
        <v>28</v>
      </c>
      <c r="D31" s="1" t="s">
        <v>29</v>
      </c>
    </row>
    <row r="33" spans="1:4">
      <c r="A33" s="42" t="s">
        <v>38</v>
      </c>
      <c r="B33" s="45" t="e">
        <f>+#REF!*100</f>
        <v>#REF!</v>
      </c>
      <c r="C33" s="45" t="e">
        <f>+#REF!*100</f>
        <v>#REF!</v>
      </c>
      <c r="D33" s="46" t="e">
        <f>+C33/B33</f>
        <v>#REF!</v>
      </c>
    </row>
    <row r="35" spans="1:4">
      <c r="A35" s="28" t="s">
        <v>34</v>
      </c>
      <c r="B35" s="32" t="e">
        <f>+C33-B36/2</f>
        <v>#REF!</v>
      </c>
    </row>
    <row r="36" spans="1:4">
      <c r="A36" s="28" t="s">
        <v>35</v>
      </c>
      <c r="B36" s="29">
        <v>3</v>
      </c>
    </row>
    <row r="37" spans="1:4">
      <c r="A37" s="28" t="s">
        <v>36</v>
      </c>
      <c r="B37" s="33" t="e">
        <f>SUM(B4:B9)-B35-B36</f>
        <v>#REF!</v>
      </c>
    </row>
    <row r="40" spans="1:4">
      <c r="A40" s="42" t="s">
        <v>39</v>
      </c>
      <c r="B40" s="44" t="e">
        <f>+#REF!*100</f>
        <v>#REF!</v>
      </c>
      <c r="C40" s="45" t="e">
        <f>+#REF!*100</f>
        <v>#REF!</v>
      </c>
      <c r="D40" s="46" t="e">
        <f>+C40/B40</f>
        <v>#REF!</v>
      </c>
    </row>
    <row r="42" spans="1:4">
      <c r="A42" s="28" t="s">
        <v>34</v>
      </c>
      <c r="B42" s="32" t="e">
        <f>+C40-B43/2</f>
        <v>#REF!</v>
      </c>
    </row>
    <row r="43" spans="1:4">
      <c r="A43" s="28" t="s">
        <v>35</v>
      </c>
      <c r="B43" s="29">
        <v>3</v>
      </c>
    </row>
    <row r="44" spans="1:4">
      <c r="A44" s="28" t="s">
        <v>36</v>
      </c>
      <c r="B44" s="33" t="e">
        <f>SUM(B4:B9)-B42-B43</f>
        <v>#REF!</v>
      </c>
    </row>
    <row r="46" spans="1:4">
      <c r="A46" s="43" t="s">
        <v>40</v>
      </c>
      <c r="B46" s="45" t="e">
        <f>+#REF!*100</f>
        <v>#REF!</v>
      </c>
      <c r="C46" s="45" t="e">
        <f>+#REF!*100</f>
        <v>#REF!</v>
      </c>
      <c r="D46" s="46" t="e">
        <f>+C46/B46</f>
        <v>#REF!</v>
      </c>
    </row>
    <row r="48" spans="1:4">
      <c r="A48" s="28" t="s">
        <v>34</v>
      </c>
      <c r="B48" s="32" t="e">
        <f>+C46-B49/2</f>
        <v>#REF!</v>
      </c>
    </row>
    <row r="49" spans="1:4">
      <c r="A49" s="28" t="s">
        <v>35</v>
      </c>
      <c r="B49" s="29">
        <v>3</v>
      </c>
    </row>
    <row r="50" spans="1:4">
      <c r="A50" s="28" t="s">
        <v>36</v>
      </c>
      <c r="B50" s="33" t="e">
        <f>SUM(B4:B9)-B48-B49</f>
        <v>#REF!</v>
      </c>
    </row>
    <row r="54" spans="1:4">
      <c r="A54" s="43" t="s">
        <v>41</v>
      </c>
      <c r="B54" s="45" t="e">
        <f>+#REF!*100</f>
        <v>#REF!</v>
      </c>
      <c r="C54" s="45" t="e">
        <f>+#REF!*100</f>
        <v>#REF!</v>
      </c>
      <c r="D54" s="46" t="e">
        <f>+C54/B54</f>
        <v>#REF!</v>
      </c>
    </row>
    <row r="56" spans="1:4">
      <c r="A56" s="28" t="s">
        <v>34</v>
      </c>
      <c r="B56" s="32" t="e">
        <f>+C54-B57/2</f>
        <v>#REF!</v>
      </c>
    </row>
    <row r="57" spans="1:4">
      <c r="A57" s="28" t="s">
        <v>35</v>
      </c>
      <c r="B57" s="29">
        <v>3</v>
      </c>
    </row>
    <row r="58" spans="1:4">
      <c r="A58" s="28" t="s">
        <v>36</v>
      </c>
      <c r="B58" s="33" t="e">
        <f>SUM(B4:B9)-B56-B57</f>
        <v>#REF!</v>
      </c>
    </row>
    <row r="63" spans="1:4">
      <c r="A63" s="43" t="s">
        <v>42</v>
      </c>
      <c r="B63" s="50">
        <f>AVERAGE(Transversal!Y7:Y8)*100</f>
        <v>100</v>
      </c>
      <c r="C63" s="50">
        <f>AVERAGE(Transversal!Z7:Z8)*100</f>
        <v>100</v>
      </c>
      <c r="D63" s="46">
        <f>+C63/B63</f>
        <v>1</v>
      </c>
    </row>
    <row r="65" spans="1:4">
      <c r="A65" s="28" t="s">
        <v>34</v>
      </c>
      <c r="B65" s="32">
        <f>+C63-B66/2</f>
        <v>98.5</v>
      </c>
    </row>
    <row r="66" spans="1:4">
      <c r="A66" s="28" t="s">
        <v>35</v>
      </c>
      <c r="B66" s="29">
        <v>3</v>
      </c>
    </row>
    <row r="67" spans="1:4">
      <c r="A67" s="28" t="s">
        <v>36</v>
      </c>
      <c r="B67" s="33">
        <f>SUM(B4:B9)-B65-B66</f>
        <v>98.5</v>
      </c>
    </row>
    <row r="70" spans="1:4">
      <c r="A70" s="43" t="s">
        <v>43</v>
      </c>
      <c r="B70" s="50">
        <f>AVERAGE(Transversal!Y6:Y6)*100</f>
        <v>9500</v>
      </c>
      <c r="C70" s="50">
        <f>+B70</f>
        <v>9500</v>
      </c>
      <c r="D70" s="46">
        <f>+C70/B70</f>
        <v>1</v>
      </c>
    </row>
    <row r="72" spans="1:4">
      <c r="A72" s="28" t="s">
        <v>34</v>
      </c>
      <c r="B72" s="32">
        <f>+C70-B73/2</f>
        <v>9498.5</v>
      </c>
    </row>
    <row r="73" spans="1:4">
      <c r="A73" s="28" t="s">
        <v>35</v>
      </c>
      <c r="B73" s="29">
        <v>3</v>
      </c>
    </row>
    <row r="74" spans="1:4">
      <c r="A74" s="28" t="s">
        <v>36</v>
      </c>
      <c r="B74" s="33">
        <f>SUM(B4:B9)-B72-B73</f>
        <v>-9301.5</v>
      </c>
    </row>
    <row r="77" spans="1:4">
      <c r="A77" s="43" t="s">
        <v>44</v>
      </c>
      <c r="B77" s="50" t="e">
        <f>AVERAGE(Transversal!Y10:Y10)*100</f>
        <v>#DIV/0!</v>
      </c>
      <c r="C77" s="50">
        <f>AVERAGE(Transversal!Z10:Z10)*100</f>
        <v>2000</v>
      </c>
      <c r="D77" s="46" t="e">
        <f>+C77/B77</f>
        <v>#DIV/0!</v>
      </c>
    </row>
    <row r="79" spans="1:4">
      <c r="A79" s="28" t="s">
        <v>34</v>
      </c>
      <c r="B79" s="32">
        <f>+C77-B80/2</f>
        <v>1998.5</v>
      </c>
    </row>
    <row r="80" spans="1:4">
      <c r="A80" s="28" t="s">
        <v>35</v>
      </c>
      <c r="B80" s="29">
        <v>3</v>
      </c>
    </row>
    <row r="81" spans="1:2">
      <c r="A81" s="28" t="s">
        <v>36</v>
      </c>
      <c r="B81" s="33">
        <f>SUM(B4:B9)-B79-B80</f>
        <v>-1801.5</v>
      </c>
    </row>
  </sheetData>
  <pageMargins left="0.7" right="0.7" top="0.75" bottom="0.75" header="0.3" footer="0.3"/>
  <pageSetup orientation="portrait" horizontalDpi="0" verticalDpi="0"/>
  <headerFooter>
    <oddFooter>&amp;R_x000D_&amp;1#&amp;"Calibri"&amp;10&amp;K000000 Información pública de la ANE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C55F-F3D3-2D43-A5F1-01717839891F}">
  <dimension ref="A2:H113"/>
  <sheetViews>
    <sheetView topLeftCell="A94" workbookViewId="0">
      <selection activeCell="B106" sqref="B106:C106"/>
    </sheetView>
  </sheetViews>
  <sheetFormatPr baseColWidth="10" defaultColWidth="10.85546875" defaultRowHeight="15"/>
  <cols>
    <col min="1" max="1" width="16.42578125" style="1" customWidth="1"/>
    <col min="2" max="2" width="12.7109375" style="1" bestFit="1" customWidth="1"/>
    <col min="3" max="16384" width="10.85546875" style="1"/>
  </cols>
  <sheetData>
    <row r="2" spans="1:8">
      <c r="B2" s="23"/>
    </row>
    <row r="3" spans="1:8" ht="30">
      <c r="B3" s="23" t="s">
        <v>17</v>
      </c>
    </row>
    <row r="4" spans="1:8">
      <c r="A4" s="28" t="s">
        <v>18</v>
      </c>
      <c r="B4" s="30">
        <v>20</v>
      </c>
      <c r="C4" s="24"/>
      <c r="E4" s="62"/>
    </row>
    <row r="5" spans="1:8">
      <c r="A5" s="28" t="s">
        <v>19</v>
      </c>
      <c r="B5" s="30">
        <v>20</v>
      </c>
      <c r="C5" s="24"/>
      <c r="E5" s="62"/>
    </row>
    <row r="6" spans="1:8">
      <c r="A6" s="28" t="s">
        <v>20</v>
      </c>
      <c r="B6" s="30">
        <v>20</v>
      </c>
      <c r="C6" s="24"/>
      <c r="E6" s="62"/>
    </row>
    <row r="7" spans="1:8">
      <c r="A7" s="28" t="s">
        <v>21</v>
      </c>
      <c r="B7" s="30">
        <v>20</v>
      </c>
      <c r="C7" s="18"/>
      <c r="E7" s="62"/>
    </row>
    <row r="8" spans="1:8">
      <c r="A8" s="28" t="s">
        <v>22</v>
      </c>
      <c r="B8" s="30">
        <v>20</v>
      </c>
      <c r="C8" s="18"/>
      <c r="E8" s="62"/>
    </row>
    <row r="9" spans="1:8">
      <c r="A9" s="28" t="s">
        <v>23</v>
      </c>
      <c r="B9" s="30">
        <f>SUM(B4:B8)</f>
        <v>100</v>
      </c>
      <c r="C9" s="18"/>
      <c r="E9" s="62"/>
      <c r="F9" s="63" t="s">
        <v>24</v>
      </c>
      <c r="G9" s="31" t="e">
        <f>AVERAGE('TABLERO PLAN ACCIÓN'!Q10:Q14)*100</f>
        <v>#REF!</v>
      </c>
      <c r="H9" s="70" t="e">
        <f>+G9</f>
        <v>#REF!</v>
      </c>
    </row>
    <row r="10" spans="1:8">
      <c r="B10" s="18"/>
      <c r="C10" s="18"/>
      <c r="F10" s="63" t="s">
        <v>25</v>
      </c>
      <c r="G10" s="31" t="e">
        <f>AVERAGE('TABLERO PLAN ACCIÓN'!R10:R14)*100</f>
        <v>#REF!</v>
      </c>
      <c r="H10" s="71" t="e">
        <f>+G10-G9</f>
        <v>#REF!</v>
      </c>
    </row>
    <row r="11" spans="1:8">
      <c r="B11" s="18"/>
      <c r="C11" s="18"/>
      <c r="F11" s="63" t="s">
        <v>30</v>
      </c>
      <c r="G11" s="31" t="e">
        <f>AVERAGE('TABLERO PLAN ACCIÓN'!S10:S14)*100</f>
        <v>#REF!</v>
      </c>
      <c r="H11" s="71" t="e">
        <f t="shared" ref="H11:H12" si="0">+G11-G10</f>
        <v>#REF!</v>
      </c>
    </row>
    <row r="12" spans="1:8">
      <c r="A12" s="1" t="s">
        <v>26</v>
      </c>
      <c r="B12" s="18" t="s">
        <v>27</v>
      </c>
      <c r="C12" s="18" t="s">
        <v>28</v>
      </c>
      <c r="D12" s="1" t="s">
        <v>29</v>
      </c>
      <c r="F12" s="63" t="s">
        <v>32</v>
      </c>
      <c r="G12" s="72" t="e">
        <f>AVERAGE('TABLERO PLAN ACCIÓN'!T10:T14)*100</f>
        <v>#REF!</v>
      </c>
      <c r="H12" s="71" t="e">
        <f t="shared" si="0"/>
        <v>#REF!</v>
      </c>
    </row>
    <row r="13" spans="1:8">
      <c r="A13" s="28" t="s">
        <v>31</v>
      </c>
      <c r="B13" s="31" t="e">
        <f>AVERAGE('TABLERO PLAN ACCIÓN (2)'!J10,'TABLERO PLAN ACCIÓN (2)'!J12,'TABLERO PLAN ACCIÓN (2)'!J14)*100</f>
        <v>#REF!</v>
      </c>
      <c r="C13" s="31" t="e">
        <f>AVERAGE('TABLERO PLAN ACCIÓN (2)'!K10,'TABLERO PLAN ACCIÓN (2)'!K12,'TABLERO PLAN ACCIÓN (2)'!K14)*100</f>
        <v>#REF!</v>
      </c>
      <c r="D13" s="26" t="e">
        <f>+C13/B13</f>
        <v>#REF!</v>
      </c>
      <c r="E13" s="34" t="e">
        <f>+C13/B13</f>
        <v>#REF!</v>
      </c>
      <c r="F13" s="63" t="s">
        <v>33</v>
      </c>
      <c r="G13" s="31" t="e">
        <f>SUM(G9:G12)</f>
        <v>#REF!</v>
      </c>
      <c r="H13" s="72" t="e">
        <f>SUM(H9:H12)</f>
        <v>#REF!</v>
      </c>
    </row>
    <row r="14" spans="1:8">
      <c r="C14" s="77" t="e">
        <f>+C13/100</f>
        <v>#REF!</v>
      </c>
      <c r="D14" s="36"/>
    </row>
    <row r="15" spans="1:8">
      <c r="A15" s="28" t="s">
        <v>34</v>
      </c>
      <c r="B15" s="32" t="e">
        <f>+C13-B16/2</f>
        <v>#REF!</v>
      </c>
      <c r="C15" s="18"/>
      <c r="D15" s="36"/>
      <c r="F15" s="28" t="s">
        <v>34</v>
      </c>
      <c r="G15" s="32" t="e">
        <f>+C13-G16/2</f>
        <v>#REF!</v>
      </c>
    </row>
    <row r="16" spans="1:8">
      <c r="A16" s="28" t="s">
        <v>35</v>
      </c>
      <c r="B16" s="29">
        <v>3</v>
      </c>
      <c r="D16" s="36"/>
      <c r="F16" s="28" t="s">
        <v>35</v>
      </c>
      <c r="G16" s="29">
        <v>3</v>
      </c>
    </row>
    <row r="17" spans="1:8">
      <c r="A17" s="28" t="s">
        <v>36</v>
      </c>
      <c r="B17" s="33" t="e">
        <f>SUM(B4:B9)-B15-B16</f>
        <v>#REF!</v>
      </c>
      <c r="C17" s="18"/>
      <c r="D17" s="36"/>
      <c r="F17" s="28" t="s">
        <v>36</v>
      </c>
      <c r="G17" s="33" t="e">
        <f>SUM(H9:H13)-G15-G16</f>
        <v>#REF!</v>
      </c>
    </row>
    <row r="18" spans="1:8">
      <c r="B18" s="18"/>
      <c r="C18" s="18"/>
      <c r="D18" s="36"/>
    </row>
    <row r="19" spans="1:8">
      <c r="B19" s="18" t="s">
        <v>27</v>
      </c>
      <c r="C19" s="18" t="s">
        <v>28</v>
      </c>
      <c r="D19" s="1" t="s">
        <v>29</v>
      </c>
      <c r="F19" s="63" t="s">
        <v>24</v>
      </c>
      <c r="G19" s="31" t="e">
        <f>+'TABLERO PLAN ACCIÓN'!Q16*100</f>
        <v>#REF!</v>
      </c>
      <c r="H19" s="70" t="e">
        <f>+G19</f>
        <v>#REF!</v>
      </c>
    </row>
    <row r="20" spans="1:8" ht="18.75">
      <c r="A20" s="73" t="str">
        <f>+Transversal!A6</f>
        <v>FORTALECIMIENTO DEL SISTEMA DE GESTIÓN Y DE DESEMPEÑO
INSTITUCIONAL</v>
      </c>
      <c r="B20" s="31" t="e">
        <f>+'TABLERO PLAN ACCIÓN (2)'!J16*100</f>
        <v>#REF!</v>
      </c>
      <c r="C20" s="76" t="e">
        <f>+'TABLERO PLAN ACCIÓN (2)'!K16*100</f>
        <v>#REF!</v>
      </c>
      <c r="D20" s="40" t="e">
        <f>+C20/B20</f>
        <v>#REF!</v>
      </c>
      <c r="F20" s="63" t="s">
        <v>25</v>
      </c>
      <c r="G20" s="31" t="e">
        <f>+'TABLERO PLAN ACCIÓN'!R16*100</f>
        <v>#REF!</v>
      </c>
      <c r="H20" s="71" t="e">
        <f>+G20-G19</f>
        <v>#REF!</v>
      </c>
    </row>
    <row r="21" spans="1:8">
      <c r="B21" s="18"/>
      <c r="C21" s="77" t="e">
        <f>+C20/100</f>
        <v>#REF!</v>
      </c>
      <c r="F21" s="63" t="s">
        <v>30</v>
      </c>
      <c r="G21" s="31" t="e">
        <f>+'TABLERO PLAN ACCIÓN'!S16*100</f>
        <v>#REF!</v>
      </c>
      <c r="H21" s="71" t="e">
        <f t="shared" ref="H21:H22" si="1">+G21-G20</f>
        <v>#REF!</v>
      </c>
    </row>
    <row r="22" spans="1:8">
      <c r="A22" s="28" t="s">
        <v>34</v>
      </c>
      <c r="B22" s="32" t="e">
        <f>+C20-B23/2</f>
        <v>#REF!</v>
      </c>
      <c r="C22" s="18"/>
      <c r="F22" s="63" t="s">
        <v>32</v>
      </c>
      <c r="G22" s="72" t="e">
        <f>+'TABLERO PLAN ACCIÓN'!T16*100</f>
        <v>#REF!</v>
      </c>
      <c r="H22" s="71" t="e">
        <f t="shared" si="1"/>
        <v>#REF!</v>
      </c>
    </row>
    <row r="23" spans="1:8">
      <c r="A23" s="28" t="s">
        <v>35</v>
      </c>
      <c r="B23" s="29">
        <v>3</v>
      </c>
      <c r="F23" s="63" t="s">
        <v>33</v>
      </c>
      <c r="G23" s="31"/>
      <c r="H23" s="72" t="e">
        <f>SUM(H19:H22)</f>
        <v>#REF!</v>
      </c>
    </row>
    <row r="24" spans="1:8">
      <c r="A24" s="28" t="s">
        <v>36</v>
      </c>
      <c r="B24" s="33" t="e">
        <f>SUM(B4:B9)-B22-B23</f>
        <v>#REF!</v>
      </c>
    </row>
    <row r="25" spans="1:8">
      <c r="F25" s="28" t="s">
        <v>34</v>
      </c>
      <c r="G25" s="32" t="e">
        <f>+C20-G26/2</f>
        <v>#REF!</v>
      </c>
    </row>
    <row r="26" spans="1:8">
      <c r="F26" s="28" t="s">
        <v>35</v>
      </c>
      <c r="G26" s="29">
        <v>3</v>
      </c>
    </row>
    <row r="27" spans="1:8">
      <c r="F27" s="28" t="s">
        <v>36</v>
      </c>
      <c r="G27" s="33" t="e">
        <f>SUM(H19:H23)-G25-G26</f>
        <v>#REF!</v>
      </c>
    </row>
    <row r="31" spans="1:8">
      <c r="A31" s="41" t="s">
        <v>37</v>
      </c>
      <c r="B31" s="18" t="s">
        <v>27</v>
      </c>
      <c r="C31" s="18" t="s">
        <v>28</v>
      </c>
      <c r="D31" s="1" t="s">
        <v>29</v>
      </c>
      <c r="F31" s="63" t="s">
        <v>24</v>
      </c>
      <c r="G31" s="31" t="e">
        <f>+#REF!*100</f>
        <v>#REF!</v>
      </c>
      <c r="H31" s="70" t="e">
        <f>+G31</f>
        <v>#REF!</v>
      </c>
    </row>
    <row r="32" spans="1:8">
      <c r="F32" s="63" t="s">
        <v>25</v>
      </c>
      <c r="G32" s="31" t="e">
        <f>+#REF!*100</f>
        <v>#REF!</v>
      </c>
      <c r="H32" s="71" t="e">
        <f>+G32-G31</f>
        <v>#REF!</v>
      </c>
    </row>
    <row r="33" spans="1:8">
      <c r="A33" s="42" t="s">
        <v>38</v>
      </c>
      <c r="B33" s="45" t="e">
        <f>+#REF!*100</f>
        <v>#REF!</v>
      </c>
      <c r="C33" s="45" t="e">
        <f>+#REF!*100</f>
        <v>#REF!</v>
      </c>
      <c r="D33" s="46" t="e">
        <f>+C33/B33</f>
        <v>#REF!</v>
      </c>
      <c r="F33" s="63" t="s">
        <v>30</v>
      </c>
      <c r="G33" s="31" t="e">
        <f>+#REF!*100</f>
        <v>#REF!</v>
      </c>
      <c r="H33" s="71" t="e">
        <f t="shared" ref="H33:H34" si="2">+G33-G32</f>
        <v>#REF!</v>
      </c>
    </row>
    <row r="34" spans="1:8">
      <c r="C34" s="77" t="e">
        <f>+C33/100*100</f>
        <v>#REF!</v>
      </c>
      <c r="F34" s="63" t="s">
        <v>32</v>
      </c>
      <c r="G34" s="72" t="e">
        <f>+#REF!*100</f>
        <v>#REF!</v>
      </c>
      <c r="H34" s="71" t="e">
        <f t="shared" si="2"/>
        <v>#REF!</v>
      </c>
    </row>
    <row r="35" spans="1:8">
      <c r="A35" s="28" t="s">
        <v>34</v>
      </c>
      <c r="B35" s="32" t="e">
        <f>+C33-B36/2</f>
        <v>#REF!</v>
      </c>
      <c r="F35" s="63" t="s">
        <v>33</v>
      </c>
      <c r="G35" s="31"/>
      <c r="H35" s="72" t="e">
        <f>SUM(H31:H34)</f>
        <v>#REF!</v>
      </c>
    </row>
    <row r="36" spans="1:8">
      <c r="A36" s="28" t="s">
        <v>35</v>
      </c>
      <c r="B36" s="29">
        <v>3</v>
      </c>
    </row>
    <row r="37" spans="1:8">
      <c r="A37" s="28" t="s">
        <v>36</v>
      </c>
      <c r="B37" s="33" t="e">
        <f>SUM(B4:B9)-B35-B36</f>
        <v>#REF!</v>
      </c>
      <c r="F37" s="28" t="s">
        <v>34</v>
      </c>
      <c r="G37" s="32" t="e">
        <f>+C33-G38/2</f>
        <v>#REF!</v>
      </c>
    </row>
    <row r="38" spans="1:8">
      <c r="F38" s="28" t="s">
        <v>35</v>
      </c>
      <c r="G38" s="29">
        <v>3</v>
      </c>
    </row>
    <row r="39" spans="1:8">
      <c r="F39" s="28" t="s">
        <v>36</v>
      </c>
      <c r="G39" s="33" t="e">
        <f>SUM(H31:H35)-G37-G38</f>
        <v>#REF!</v>
      </c>
    </row>
    <row r="43" spans="1:8">
      <c r="A43" s="42" t="s">
        <v>39</v>
      </c>
      <c r="B43" s="45" t="e">
        <f>+#REF!*100</f>
        <v>#REF!</v>
      </c>
      <c r="C43" s="45" t="e">
        <f>+#REF!*100</f>
        <v>#REF!</v>
      </c>
      <c r="D43" s="46" t="e">
        <f>+C43/B43</f>
        <v>#REF!</v>
      </c>
      <c r="F43" s="63" t="s">
        <v>24</v>
      </c>
      <c r="G43" s="31" t="e">
        <f>+'TABLERO PLAN ACCIÓN'!Q12*100</f>
        <v>#REF!</v>
      </c>
      <c r="H43" s="70" t="e">
        <f>+G43</f>
        <v>#REF!</v>
      </c>
    </row>
    <row r="44" spans="1:8">
      <c r="C44" s="77" t="e">
        <f>+C43/100</f>
        <v>#REF!</v>
      </c>
      <c r="F44" s="63" t="s">
        <v>25</v>
      </c>
      <c r="G44" s="31" t="e">
        <f>+'TABLERO PLAN ACCIÓN'!R12*100</f>
        <v>#REF!</v>
      </c>
      <c r="H44" s="71" t="e">
        <f>+G44-G43</f>
        <v>#REF!</v>
      </c>
    </row>
    <row r="45" spans="1:8">
      <c r="A45" s="28" t="s">
        <v>34</v>
      </c>
      <c r="B45" s="32" t="e">
        <f>+C43-B46/2</f>
        <v>#REF!</v>
      </c>
      <c r="F45" s="63" t="s">
        <v>30</v>
      </c>
      <c r="G45" s="31" t="e">
        <f>+'TABLERO PLAN ACCIÓN'!S12*100</f>
        <v>#REF!</v>
      </c>
      <c r="H45" s="71" t="e">
        <f t="shared" ref="H45:H46" si="3">+G45-G44</f>
        <v>#REF!</v>
      </c>
    </row>
    <row r="46" spans="1:8">
      <c r="A46" s="28" t="s">
        <v>35</v>
      </c>
      <c r="B46" s="29">
        <v>3</v>
      </c>
      <c r="F46" s="63" t="s">
        <v>32</v>
      </c>
      <c r="G46" s="72" t="e">
        <f>+'TABLERO PLAN ACCIÓN'!T12*100</f>
        <v>#REF!</v>
      </c>
      <c r="H46" s="71" t="e">
        <f t="shared" si="3"/>
        <v>#REF!</v>
      </c>
    </row>
    <row r="47" spans="1:8">
      <c r="A47" s="28" t="s">
        <v>36</v>
      </c>
      <c r="B47" s="33" t="e">
        <f>SUM(B4:B9)-B45-B46</f>
        <v>#REF!</v>
      </c>
      <c r="F47" s="63" t="s">
        <v>33</v>
      </c>
      <c r="G47" s="31"/>
      <c r="H47" s="72" t="e">
        <f>SUM(H43:H46)</f>
        <v>#REF!</v>
      </c>
    </row>
    <row r="48" spans="1:8">
      <c r="B48" s="74"/>
    </row>
    <row r="49" spans="1:8">
      <c r="B49" s="74"/>
      <c r="F49" s="28" t="s">
        <v>34</v>
      </c>
      <c r="G49" s="32" t="e">
        <f>+C43-G50/2</f>
        <v>#REF!</v>
      </c>
    </row>
    <row r="50" spans="1:8">
      <c r="B50" s="74"/>
      <c r="F50" s="28" t="s">
        <v>35</v>
      </c>
      <c r="G50" s="29">
        <v>3</v>
      </c>
    </row>
    <row r="51" spans="1:8">
      <c r="B51" s="74"/>
      <c r="F51" s="28" t="s">
        <v>36</v>
      </c>
      <c r="G51" s="33" t="e">
        <f>SUM(H43:H47)-G49-G50</f>
        <v>#REF!</v>
      </c>
    </row>
    <row r="52" spans="1:8">
      <c r="B52" s="74"/>
    </row>
    <row r="54" spans="1:8">
      <c r="A54" s="43" t="s">
        <v>40</v>
      </c>
      <c r="B54" s="45" t="e">
        <f>+#REF!*100</f>
        <v>#REF!</v>
      </c>
      <c r="C54" s="45" t="e">
        <f>+#REF!*100</f>
        <v>#REF!</v>
      </c>
      <c r="D54" s="46" t="e">
        <f>+C54/B54</f>
        <v>#REF!</v>
      </c>
      <c r="F54" s="63" t="s">
        <v>24</v>
      </c>
      <c r="G54" s="72">
        <v>10</v>
      </c>
      <c r="H54" s="70">
        <f>+G54</f>
        <v>10</v>
      </c>
    </row>
    <row r="55" spans="1:8">
      <c r="C55" s="77" t="e">
        <f>+C54/100</f>
        <v>#REF!</v>
      </c>
      <c r="F55" s="63" t="s">
        <v>25</v>
      </c>
      <c r="G55" s="31" t="e">
        <f>+#REF!*100</f>
        <v>#REF!</v>
      </c>
      <c r="H55" s="71" t="e">
        <f>+G55-G54</f>
        <v>#REF!</v>
      </c>
    </row>
    <row r="56" spans="1:8">
      <c r="A56" s="28" t="s">
        <v>34</v>
      </c>
      <c r="B56" s="32" t="e">
        <f>+C54-B57/2</f>
        <v>#REF!</v>
      </c>
      <c r="F56" s="63" t="s">
        <v>30</v>
      </c>
      <c r="G56" s="31" t="e">
        <f>+#REF!*100</f>
        <v>#REF!</v>
      </c>
      <c r="H56" s="71" t="e">
        <f t="shared" ref="H56:H57" si="4">+G56-G55</f>
        <v>#REF!</v>
      </c>
    </row>
    <row r="57" spans="1:8">
      <c r="A57" s="28" t="s">
        <v>35</v>
      </c>
      <c r="B57" s="29">
        <v>3</v>
      </c>
      <c r="F57" s="63" t="s">
        <v>32</v>
      </c>
      <c r="G57" s="72" t="e">
        <f>+#REF!*100</f>
        <v>#REF!</v>
      </c>
      <c r="H57" s="71" t="e">
        <f t="shared" si="4"/>
        <v>#REF!</v>
      </c>
    </row>
    <row r="58" spans="1:8">
      <c r="A58" s="28" t="s">
        <v>36</v>
      </c>
      <c r="B58" s="33" t="e">
        <f>SUM(B4:B9)-B56-B57</f>
        <v>#REF!</v>
      </c>
      <c r="F58" s="63" t="s">
        <v>33</v>
      </c>
      <c r="G58" s="31"/>
      <c r="H58" s="72" t="e">
        <f>SUM(H54:H57)</f>
        <v>#REF!</v>
      </c>
    </row>
    <row r="60" spans="1:8">
      <c r="F60" s="28" t="s">
        <v>34</v>
      </c>
      <c r="G60" s="32" t="e">
        <f>+C54-G61/2</f>
        <v>#REF!</v>
      </c>
    </row>
    <row r="61" spans="1:8">
      <c r="F61" s="28" t="s">
        <v>35</v>
      </c>
      <c r="G61" s="29">
        <v>3</v>
      </c>
    </row>
    <row r="62" spans="1:8">
      <c r="F62" s="28" t="s">
        <v>36</v>
      </c>
      <c r="G62" s="33" t="e">
        <f>SUM(H54:H58)-G60-G61</f>
        <v>#REF!</v>
      </c>
    </row>
    <row r="65" spans="1:8">
      <c r="F65" s="63" t="s">
        <v>24</v>
      </c>
      <c r="G65" s="31" t="e">
        <f>+'TABLERO PLAN ACCIÓN'!Q14*100</f>
        <v>#REF!</v>
      </c>
      <c r="H65" s="70" t="e">
        <f>+G65</f>
        <v>#REF!</v>
      </c>
    </row>
    <row r="66" spans="1:8">
      <c r="A66" s="43" t="s">
        <v>41</v>
      </c>
      <c r="B66" s="45" t="e">
        <f>+#REF!*100</f>
        <v>#REF!</v>
      </c>
      <c r="C66" s="45" t="e">
        <f>+#REF!*100</f>
        <v>#REF!</v>
      </c>
      <c r="D66" s="46" t="e">
        <f>+C66/B66</f>
        <v>#REF!</v>
      </c>
      <c r="F66" s="63" t="s">
        <v>25</v>
      </c>
      <c r="G66" s="31">
        <v>58.2</v>
      </c>
      <c r="H66" s="71" t="e">
        <f>+G66-G65</f>
        <v>#REF!</v>
      </c>
    </row>
    <row r="67" spans="1:8">
      <c r="C67" s="77" t="e">
        <f>+C66/100</f>
        <v>#REF!</v>
      </c>
      <c r="F67" s="63" t="s">
        <v>30</v>
      </c>
      <c r="G67" s="31" t="e">
        <f>+'TABLERO PLAN ACCIÓN'!S14*100</f>
        <v>#REF!</v>
      </c>
      <c r="H67" s="71" t="e">
        <f t="shared" ref="H67:H68" si="5">+G67-G66</f>
        <v>#REF!</v>
      </c>
    </row>
    <row r="68" spans="1:8">
      <c r="A68" s="28" t="s">
        <v>34</v>
      </c>
      <c r="B68" s="32" t="e">
        <f>+C66-B69/2</f>
        <v>#REF!</v>
      </c>
      <c r="F68" s="63" t="s">
        <v>32</v>
      </c>
      <c r="G68" s="72" t="e">
        <f>+'TABLERO PLAN ACCIÓN'!T14*100</f>
        <v>#REF!</v>
      </c>
      <c r="H68" s="71" t="e">
        <f t="shared" si="5"/>
        <v>#REF!</v>
      </c>
    </row>
    <row r="69" spans="1:8">
      <c r="A69" s="28" t="s">
        <v>35</v>
      </c>
      <c r="B69" s="29">
        <v>3</v>
      </c>
      <c r="F69" s="63" t="s">
        <v>33</v>
      </c>
      <c r="G69" s="31">
        <v>100</v>
      </c>
      <c r="H69" s="72" t="e">
        <f>SUM(H65:H68)</f>
        <v>#REF!</v>
      </c>
    </row>
    <row r="70" spans="1:8">
      <c r="A70" s="28" t="s">
        <v>36</v>
      </c>
      <c r="B70" s="33" t="e">
        <f>SUM(B4:B9)-B68-B69</f>
        <v>#REF!</v>
      </c>
    </row>
    <row r="71" spans="1:8">
      <c r="F71" s="28" t="s">
        <v>34</v>
      </c>
      <c r="G71" s="32" t="e">
        <f>+C66-G72/2</f>
        <v>#REF!</v>
      </c>
    </row>
    <row r="72" spans="1:8">
      <c r="F72" s="28" t="s">
        <v>35</v>
      </c>
      <c r="G72" s="29">
        <v>3</v>
      </c>
    </row>
    <row r="73" spans="1:8">
      <c r="F73" s="28" t="s">
        <v>36</v>
      </c>
      <c r="G73" s="33" t="e">
        <f>SUM(H65:H69)-G71-G72</f>
        <v>#REF!</v>
      </c>
    </row>
    <row r="74" spans="1:8">
      <c r="G74" s="74"/>
    </row>
    <row r="75" spans="1:8">
      <c r="G75" s="74"/>
    </row>
    <row r="76" spans="1:8">
      <c r="G76" s="74"/>
    </row>
    <row r="77" spans="1:8">
      <c r="G77" s="74"/>
    </row>
    <row r="78" spans="1:8">
      <c r="G78" s="74"/>
    </row>
    <row r="79" spans="1:8">
      <c r="G79" s="74"/>
    </row>
    <row r="81" spans="1:8">
      <c r="A81" s="43" t="s">
        <v>42</v>
      </c>
      <c r="B81" s="50" t="e">
        <f>+Transversal!#REF!*100</f>
        <v>#REF!</v>
      </c>
      <c r="C81" s="50" t="e">
        <f>+Transversal!#REF!*100</f>
        <v>#REF!</v>
      </c>
      <c r="D81" s="46" t="e">
        <f>+C81/B81</f>
        <v>#REF!</v>
      </c>
      <c r="F81" s="63" t="s">
        <v>24</v>
      </c>
      <c r="G81" s="31" t="e">
        <f>+Transversal!#REF!*100</f>
        <v>#REF!</v>
      </c>
      <c r="H81" s="70" t="e">
        <f>+G81</f>
        <v>#REF!</v>
      </c>
    </row>
    <row r="82" spans="1:8">
      <c r="C82" s="77" t="e">
        <f>+C81/100</f>
        <v>#REF!</v>
      </c>
      <c r="F82" s="63" t="s">
        <v>25</v>
      </c>
      <c r="G82" s="31" t="e">
        <f>+Transversal!#REF!*100</f>
        <v>#REF!</v>
      </c>
      <c r="H82" s="71" t="e">
        <f>+G82-G81</f>
        <v>#REF!</v>
      </c>
    </row>
    <row r="83" spans="1:8">
      <c r="A83" s="28" t="s">
        <v>34</v>
      </c>
      <c r="B83" s="32" t="e">
        <f>+C81-B84/2</f>
        <v>#REF!</v>
      </c>
      <c r="F83" s="63" t="s">
        <v>30</v>
      </c>
      <c r="G83" s="31" t="e">
        <f>+Transversal!#REF!*100</f>
        <v>#REF!</v>
      </c>
      <c r="H83" s="71" t="e">
        <f t="shared" ref="H83:H84" si="6">+G83-G82</f>
        <v>#REF!</v>
      </c>
    </row>
    <row r="84" spans="1:8">
      <c r="A84" s="28" t="s">
        <v>35</v>
      </c>
      <c r="B84" s="29">
        <v>3</v>
      </c>
      <c r="F84" s="63" t="s">
        <v>32</v>
      </c>
      <c r="G84" s="72" t="e">
        <f>+Transversal!#REF!*100</f>
        <v>#REF!</v>
      </c>
      <c r="H84" s="71" t="e">
        <f t="shared" si="6"/>
        <v>#REF!</v>
      </c>
    </row>
    <row r="85" spans="1:8">
      <c r="A85" s="28" t="s">
        <v>36</v>
      </c>
      <c r="B85" s="33" t="e">
        <f>SUM(B4:B9)-B83-B84</f>
        <v>#REF!</v>
      </c>
      <c r="F85" s="63" t="s">
        <v>33</v>
      </c>
      <c r="G85" s="31"/>
      <c r="H85" s="72" t="e">
        <f>SUM(H81:H84)</f>
        <v>#REF!</v>
      </c>
    </row>
    <row r="87" spans="1:8">
      <c r="F87" s="28" t="s">
        <v>34</v>
      </c>
      <c r="G87" s="32" t="e">
        <f>+C81-G88/2</f>
        <v>#REF!</v>
      </c>
    </row>
    <row r="88" spans="1:8">
      <c r="F88" s="28" t="s">
        <v>35</v>
      </c>
      <c r="G88" s="29">
        <v>3</v>
      </c>
    </row>
    <row r="89" spans="1:8">
      <c r="F89" s="28" t="s">
        <v>36</v>
      </c>
      <c r="G89" s="33" t="e">
        <f>SUM(H81:H85)-G87-G88</f>
        <v>#REF!</v>
      </c>
    </row>
    <row r="92" spans="1:8">
      <c r="F92" s="63" t="s">
        <v>24</v>
      </c>
      <c r="G92" s="31" t="e">
        <f>+Transversal!#REF!*100</f>
        <v>#REF!</v>
      </c>
      <c r="H92" s="70" t="e">
        <f>+G92</f>
        <v>#REF!</v>
      </c>
    </row>
    <row r="93" spans="1:8">
      <c r="F93" s="63" t="s">
        <v>25</v>
      </c>
      <c r="G93" s="31" t="e">
        <f>+Transversal!#REF!*100</f>
        <v>#REF!</v>
      </c>
      <c r="H93" s="71" t="e">
        <f>+G93-G92</f>
        <v>#REF!</v>
      </c>
    </row>
    <row r="94" spans="1:8">
      <c r="A94" s="43" t="s">
        <v>43</v>
      </c>
      <c r="B94" s="50" t="e">
        <f>+Transversal!#REF!*100</f>
        <v>#REF!</v>
      </c>
      <c r="C94" s="50" t="e">
        <f>+Transversal!#REF!*100</f>
        <v>#REF!</v>
      </c>
      <c r="D94" s="46" t="e">
        <f>+C94/B94</f>
        <v>#REF!</v>
      </c>
      <c r="F94" s="63" t="s">
        <v>30</v>
      </c>
      <c r="G94" s="31" t="e">
        <f>+Transversal!#REF!*100</f>
        <v>#REF!</v>
      </c>
      <c r="H94" s="71" t="e">
        <f t="shared" ref="H94:H95" si="7">+G94-G93</f>
        <v>#REF!</v>
      </c>
    </row>
    <row r="95" spans="1:8">
      <c r="C95" s="77" t="e">
        <f>+C94/100</f>
        <v>#REF!</v>
      </c>
      <c r="F95" s="63" t="s">
        <v>32</v>
      </c>
      <c r="G95" s="72" t="e">
        <f>+Transversal!#REF!*100</f>
        <v>#REF!</v>
      </c>
      <c r="H95" s="71" t="e">
        <f t="shared" si="7"/>
        <v>#REF!</v>
      </c>
    </row>
    <row r="96" spans="1:8">
      <c r="A96" s="28" t="s">
        <v>34</v>
      </c>
      <c r="B96" s="32" t="e">
        <f>+C94-B97/2</f>
        <v>#REF!</v>
      </c>
      <c r="F96" s="63" t="s">
        <v>33</v>
      </c>
      <c r="G96" s="31"/>
      <c r="H96" s="72" t="e">
        <f>SUM(H92:H95)</f>
        <v>#REF!</v>
      </c>
    </row>
    <row r="97" spans="1:8">
      <c r="A97" s="28" t="s">
        <v>35</v>
      </c>
      <c r="B97" s="29">
        <v>3</v>
      </c>
    </row>
    <row r="98" spans="1:8">
      <c r="A98" s="28" t="s">
        <v>36</v>
      </c>
      <c r="B98" s="33" t="e">
        <f>SUM(B4:B9)-B96-B97</f>
        <v>#REF!</v>
      </c>
      <c r="F98" s="28" t="s">
        <v>34</v>
      </c>
      <c r="G98" s="32" t="e">
        <f>+C94-G99/2</f>
        <v>#REF!</v>
      </c>
    </row>
    <row r="99" spans="1:8">
      <c r="B99" s="74"/>
      <c r="F99" s="28" t="s">
        <v>35</v>
      </c>
      <c r="G99" s="29">
        <v>3</v>
      </c>
    </row>
    <row r="100" spans="1:8">
      <c r="B100" s="74"/>
      <c r="F100" s="28" t="s">
        <v>36</v>
      </c>
      <c r="G100" s="33" t="e">
        <f>SUM(H92:H96)-G98-G99</f>
        <v>#REF!</v>
      </c>
    </row>
    <row r="101" spans="1:8">
      <c r="B101" s="74"/>
    </row>
    <row r="102" spans="1:8">
      <c r="B102" s="74"/>
    </row>
    <row r="103" spans="1:8">
      <c r="B103" s="74"/>
    </row>
    <row r="105" spans="1:8">
      <c r="F105" s="63" t="s">
        <v>24</v>
      </c>
      <c r="G105" s="31" t="e">
        <f>+Transversal!#REF!*100</f>
        <v>#REF!</v>
      </c>
      <c r="H105" s="70" t="e">
        <f>+G105</f>
        <v>#REF!</v>
      </c>
    </row>
    <row r="106" spans="1:8">
      <c r="A106" s="43" t="s">
        <v>44</v>
      </c>
      <c r="B106" s="50" t="e">
        <f>+Transversal!#REF!*100</f>
        <v>#REF!</v>
      </c>
      <c r="C106" s="50" t="e">
        <f>+Transversal!#REF!*100</f>
        <v>#REF!</v>
      </c>
      <c r="D106" s="46" t="e">
        <f>+C106/B106</f>
        <v>#REF!</v>
      </c>
      <c r="F106" s="63" t="s">
        <v>25</v>
      </c>
      <c r="G106" s="31" t="e">
        <f>+Transversal!#REF!*100</f>
        <v>#REF!</v>
      </c>
      <c r="H106" s="71" t="e">
        <f>+G106-G105</f>
        <v>#REF!</v>
      </c>
    </row>
    <row r="107" spans="1:8">
      <c r="C107" s="77" t="e">
        <f>+C106/100</f>
        <v>#REF!</v>
      </c>
      <c r="F107" s="63" t="s">
        <v>30</v>
      </c>
      <c r="G107" s="31" t="e">
        <f>+Transversal!#REF!*100</f>
        <v>#REF!</v>
      </c>
      <c r="H107" s="71" t="e">
        <f t="shared" ref="H107:H108" si="8">+G107-G106</f>
        <v>#REF!</v>
      </c>
    </row>
    <row r="108" spans="1:8">
      <c r="A108" s="28" t="s">
        <v>34</v>
      </c>
      <c r="B108" s="32" t="e">
        <f>+C106-B109/2</f>
        <v>#REF!</v>
      </c>
      <c r="F108" s="63" t="s">
        <v>32</v>
      </c>
      <c r="G108" s="72" t="e">
        <f>+Transversal!#REF!*100</f>
        <v>#REF!</v>
      </c>
      <c r="H108" s="71" t="e">
        <f t="shared" si="8"/>
        <v>#REF!</v>
      </c>
    </row>
    <row r="109" spans="1:8">
      <c r="A109" s="28" t="s">
        <v>35</v>
      </c>
      <c r="B109" s="29">
        <v>3</v>
      </c>
      <c r="F109" s="63" t="s">
        <v>33</v>
      </c>
      <c r="G109" s="31"/>
      <c r="H109" s="72" t="e">
        <f>SUM(H105:H108)</f>
        <v>#REF!</v>
      </c>
    </row>
    <row r="110" spans="1:8">
      <c r="A110" s="28" t="s">
        <v>36</v>
      </c>
      <c r="B110" s="33" t="e">
        <f>SUM(B4:B9)-B108-B109</f>
        <v>#REF!</v>
      </c>
    </row>
    <row r="111" spans="1:8">
      <c r="F111" s="28" t="s">
        <v>34</v>
      </c>
      <c r="G111" s="32" t="e">
        <f>+C106-G112/2</f>
        <v>#REF!</v>
      </c>
    </row>
    <row r="112" spans="1:8">
      <c r="F112" s="28" t="s">
        <v>35</v>
      </c>
      <c r="G112" s="29">
        <v>3</v>
      </c>
    </row>
    <row r="113" spans="6:7">
      <c r="F113" s="28" t="s">
        <v>36</v>
      </c>
      <c r="G113" s="33" t="e">
        <f>SUM(H105:H109)-G111-G112</f>
        <v>#REF!</v>
      </c>
    </row>
  </sheetData>
  <pageMargins left="0.7" right="0.7" top="0.75" bottom="0.75" header="0.3" footer="0.3"/>
  <pageSetup orientation="portrait" horizontalDpi="0" verticalDpi="0"/>
  <headerFooter>
    <oddFooter>&amp;R_x000D_&amp;1#&amp;"Calibri"&amp;10&amp;K000000 Información pública de la ANE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7F45-BA3B-AA4A-8ADF-D8E364F2E6EB}">
  <sheetPr>
    <tabColor theme="4"/>
    <pageSetUpPr fitToPage="1"/>
  </sheetPr>
  <dimension ref="C2:U91"/>
  <sheetViews>
    <sheetView view="pageBreakPreview" topLeftCell="B76" zoomScale="75" zoomScaleNormal="100" zoomScaleSheetLayoutView="75" zoomScalePageLayoutView="91" workbookViewId="0">
      <selection activeCell="U76" sqref="U76"/>
    </sheetView>
  </sheetViews>
  <sheetFormatPr baseColWidth="10" defaultColWidth="10.85546875" defaultRowHeight="15"/>
  <cols>
    <col min="1" max="1" width="7.28515625" style="1" customWidth="1"/>
    <col min="2" max="2" width="5.7109375" style="1" customWidth="1"/>
    <col min="3" max="5" width="10.85546875" style="1"/>
    <col min="6" max="6" width="13.28515625" style="1" customWidth="1"/>
    <col min="7" max="7" width="19" style="1" customWidth="1"/>
    <col min="8" max="8" width="17.28515625" style="1" customWidth="1"/>
    <col min="9" max="9" width="18.85546875" style="1" hidden="1" customWidth="1"/>
    <col min="10" max="10" width="29.140625" style="1" customWidth="1"/>
    <col min="11" max="11" width="16.85546875" style="1" customWidth="1"/>
    <col min="12" max="12" width="21.28515625" style="1" customWidth="1"/>
    <col min="13" max="16" width="10.85546875" style="1"/>
    <col min="17" max="17" width="6.85546875" style="35" hidden="1" customWidth="1"/>
    <col min="18" max="20" width="10.85546875" style="35" hidden="1" customWidth="1"/>
    <col min="21" max="21" width="10.85546875" style="1" customWidth="1"/>
    <col min="22" max="16384" width="10.85546875" style="1"/>
  </cols>
  <sheetData>
    <row r="2" spans="3:20" ht="15" customHeight="1">
      <c r="C2" s="346" t="s">
        <v>0</v>
      </c>
      <c r="D2" s="346"/>
      <c r="E2" s="346"/>
      <c r="F2" s="346"/>
      <c r="G2" s="346"/>
      <c r="H2" s="346"/>
      <c r="I2" s="346"/>
    </row>
    <row r="3" spans="3:20" ht="17.100000000000001" customHeight="1">
      <c r="C3" s="346"/>
      <c r="D3" s="346"/>
      <c r="E3" s="346"/>
      <c r="F3" s="346"/>
      <c r="G3" s="346"/>
      <c r="H3" s="346"/>
      <c r="I3" s="346"/>
    </row>
    <row r="4" spans="3:20" ht="17.100000000000001" customHeight="1">
      <c r="C4" s="346"/>
      <c r="D4" s="346"/>
      <c r="E4" s="346"/>
      <c r="F4" s="346"/>
      <c r="G4" s="346"/>
      <c r="H4" s="346"/>
      <c r="I4" s="346"/>
    </row>
    <row r="5" spans="3:20" ht="29.1" customHeight="1">
      <c r="C5" s="346"/>
      <c r="D5" s="346"/>
      <c r="E5" s="346"/>
      <c r="F5" s="346"/>
      <c r="G5" s="346"/>
      <c r="H5" s="346"/>
      <c r="I5" s="346"/>
    </row>
    <row r="6" spans="3:20" ht="6.95" customHeight="1">
      <c r="C6" s="15"/>
      <c r="D6" s="15"/>
      <c r="E6" s="15"/>
      <c r="F6" s="15"/>
      <c r="G6" s="15"/>
      <c r="H6" s="16"/>
      <c r="I6" s="15"/>
      <c r="J6" s="15"/>
      <c r="K6" s="15"/>
      <c r="L6" s="15"/>
      <c r="M6" s="37"/>
      <c r="N6" s="37"/>
      <c r="O6" s="37"/>
      <c r="P6" s="37"/>
    </row>
    <row r="7" spans="3:20" ht="5.0999999999999996" customHeight="1">
      <c r="C7" s="16"/>
      <c r="D7" s="16"/>
      <c r="E7" s="16"/>
      <c r="F7" s="16"/>
      <c r="G7" s="16"/>
      <c r="H7" s="16"/>
      <c r="I7" s="15"/>
      <c r="J7" s="15"/>
      <c r="K7" s="15"/>
      <c r="L7" s="15"/>
      <c r="M7" s="37"/>
      <c r="N7" s="37"/>
      <c r="O7" s="37"/>
      <c r="P7" s="37"/>
    </row>
    <row r="8" spans="3:20" ht="36" customHeight="1" thickBot="1">
      <c r="C8" s="341" t="s">
        <v>162</v>
      </c>
      <c r="D8" s="341"/>
      <c r="E8" s="341"/>
      <c r="F8" s="341"/>
      <c r="G8" s="341"/>
      <c r="H8" s="341"/>
      <c r="I8" s="341"/>
      <c r="J8" s="341"/>
      <c r="K8" s="341"/>
      <c r="L8" s="341"/>
      <c r="M8" s="341"/>
      <c r="N8" s="341"/>
      <c r="O8" s="341"/>
      <c r="P8" s="341"/>
      <c r="R8" s="1"/>
      <c r="S8" s="1"/>
      <c r="T8" s="1"/>
    </row>
    <row r="9" spans="3:20" ht="45.95" customHeight="1">
      <c r="C9" s="339" t="s">
        <v>2</v>
      </c>
      <c r="D9" s="339"/>
      <c r="E9" s="339"/>
      <c r="F9" s="339"/>
      <c r="G9" s="339"/>
      <c r="H9" s="38" t="s">
        <v>3</v>
      </c>
      <c r="I9" s="39" t="s">
        <v>161</v>
      </c>
      <c r="J9" s="39" t="s">
        <v>5</v>
      </c>
      <c r="K9" s="39" t="s">
        <v>6</v>
      </c>
      <c r="L9" s="39" t="s">
        <v>7</v>
      </c>
      <c r="R9" s="1"/>
      <c r="S9" s="1"/>
      <c r="T9" s="57"/>
    </row>
    <row r="10" spans="3:20" ht="42.95" customHeight="1">
      <c r="C10" s="345" t="s">
        <v>8</v>
      </c>
      <c r="D10" s="345"/>
      <c r="E10" s="345"/>
      <c r="F10" s="345"/>
      <c r="G10" s="345"/>
      <c r="H10" s="135" t="e">
        <f>+#REF!</f>
        <v>#REF!</v>
      </c>
      <c r="I10" s="136" t="e">
        <f>+H10</f>
        <v>#REF!</v>
      </c>
      <c r="J10" s="137" t="e">
        <f>+#REF!</f>
        <v>#REF!</v>
      </c>
      <c r="K10" s="137" t="e">
        <f>+#REF!</f>
        <v>#REF!</v>
      </c>
      <c r="L10" s="138" t="e">
        <f>+K10/J10</f>
        <v>#REF!</v>
      </c>
      <c r="Q10" s="64">
        <f>+'[1]GyP y Gint_0'!L40</f>
        <v>0.31368421052631573</v>
      </c>
      <c r="R10" s="58" t="e">
        <f>+'[1]GyP y Gint_0'!O40</f>
        <v>#REF!</v>
      </c>
      <c r="S10" s="58" t="e">
        <f>+'[1]GyP y Gint_0'!R40</f>
        <v>#REF!</v>
      </c>
      <c r="T10" s="58" t="e">
        <f>+'[1]GyP y Gint_0'!U40</f>
        <v>#REF!</v>
      </c>
    </row>
    <row r="11" spans="3:20" ht="11.1" customHeight="1">
      <c r="C11" s="17"/>
      <c r="D11" s="17"/>
      <c r="E11" s="17"/>
      <c r="F11" s="17"/>
      <c r="G11" s="17"/>
      <c r="H11" s="139"/>
      <c r="L11" s="140"/>
      <c r="Q11" s="64"/>
      <c r="R11" s="58"/>
      <c r="S11" s="58"/>
      <c r="T11" s="58"/>
    </row>
    <row r="12" spans="3:20" ht="63" customHeight="1">
      <c r="C12" s="345" t="s">
        <v>9</v>
      </c>
      <c r="D12" s="345"/>
      <c r="E12" s="345"/>
      <c r="F12" s="345"/>
      <c r="G12" s="345"/>
      <c r="H12" s="135">
        <f>+[1]VIC_0!J21</f>
        <v>12</v>
      </c>
      <c r="I12" s="136" t="e">
        <f>+#REF!</f>
        <v>#REF!</v>
      </c>
      <c r="J12" s="141" t="e">
        <f>+#REF!</f>
        <v>#REF!</v>
      </c>
      <c r="K12" s="141" t="e">
        <f>+#REF!</f>
        <v>#REF!</v>
      </c>
      <c r="L12" s="138" t="e">
        <f>+K12/J12</f>
        <v>#REF!</v>
      </c>
      <c r="Q12" s="64" t="e">
        <f>+[1]VIC_0!L21</f>
        <v>#REF!</v>
      </c>
      <c r="R12" s="58" t="e">
        <f>+[1]VIC_0!O21</f>
        <v>#REF!</v>
      </c>
      <c r="S12" s="58" t="e">
        <f>+[1]VIC_0!R21</f>
        <v>#REF!</v>
      </c>
      <c r="T12" s="58" t="e">
        <f>+[1]VIC_0!U21</f>
        <v>#REF!</v>
      </c>
    </row>
    <row r="13" spans="3:20" ht="18" customHeight="1">
      <c r="C13" s="17"/>
      <c r="D13" s="17"/>
      <c r="E13" s="17"/>
      <c r="F13" s="17"/>
      <c r="G13" s="17"/>
      <c r="H13" s="139"/>
      <c r="L13" s="142"/>
      <c r="Q13" s="65"/>
      <c r="R13" s="36"/>
      <c r="S13" s="36"/>
      <c r="T13" s="36"/>
    </row>
    <row r="14" spans="3:20" ht="51.95" customHeight="1">
      <c r="C14" s="345" t="s">
        <v>10</v>
      </c>
      <c r="D14" s="345"/>
      <c r="E14" s="345"/>
      <c r="F14" s="345"/>
      <c r="G14" s="345"/>
      <c r="H14" s="143">
        <f>+[1]GCon2!J23</f>
        <v>6</v>
      </c>
      <c r="I14" s="136">
        <v>6</v>
      </c>
      <c r="J14" s="137" t="e">
        <f>+#REF!</f>
        <v>#REF!</v>
      </c>
      <c r="K14" s="137" t="e">
        <f>+#REF!</f>
        <v>#REF!</v>
      </c>
      <c r="L14" s="138" t="e">
        <f>+K14/J14</f>
        <v>#REF!</v>
      </c>
      <c r="Q14" s="66" t="e">
        <f>+[1]GCon2!L23</f>
        <v>#REF!</v>
      </c>
      <c r="R14" s="59" t="e">
        <f>+[1]GCon2!O23</f>
        <v>#REF!</v>
      </c>
      <c r="S14" s="59" t="e">
        <f>+[1]GCon2!R23</f>
        <v>#REF!</v>
      </c>
      <c r="T14" s="59" t="e">
        <f>+[1]GCon2!U23</f>
        <v>#REF!</v>
      </c>
    </row>
    <row r="15" spans="3:20" ht="12.95" customHeight="1">
      <c r="C15" s="17"/>
      <c r="D15" s="17"/>
      <c r="E15" s="17"/>
      <c r="F15" s="17"/>
      <c r="G15" s="17"/>
      <c r="H15" s="139"/>
      <c r="L15" s="142"/>
      <c r="Q15" s="67"/>
      <c r="R15" s="36"/>
      <c r="S15" s="36"/>
      <c r="T15" s="36"/>
    </row>
    <row r="16" spans="3:20" ht="54.95" customHeight="1">
      <c r="C16" s="345" t="s">
        <v>11</v>
      </c>
      <c r="D16" s="345"/>
      <c r="E16" s="345"/>
      <c r="F16" s="345"/>
      <c r="G16" s="345"/>
      <c r="H16" s="135">
        <f>+[1]Transversal!J18</f>
        <v>9</v>
      </c>
      <c r="I16" s="136">
        <f>+H16</f>
        <v>9</v>
      </c>
      <c r="J16" s="137" t="e">
        <f>+Transversal!#REF!</f>
        <v>#REF!</v>
      </c>
      <c r="K16" s="137" t="e">
        <f>+Transversal!#REF!</f>
        <v>#REF!</v>
      </c>
      <c r="L16" s="138" t="e">
        <f>+K16/J16</f>
        <v>#REF!</v>
      </c>
      <c r="Q16" s="66" t="e">
        <f>+[1]Transversal!L18</f>
        <v>#REF!</v>
      </c>
      <c r="R16" s="59" t="e">
        <f>+[1]Transversal!O18</f>
        <v>#REF!</v>
      </c>
      <c r="S16" s="59" t="e">
        <f>+[1]Transversal!R18</f>
        <v>#REF!</v>
      </c>
      <c r="T16" s="59" t="e">
        <f>+[1]Transversal!U18</f>
        <v>#REF!</v>
      </c>
    </row>
    <row r="17" spans="3:21" ht="9.9499999999999993" customHeight="1">
      <c r="C17" s="17"/>
      <c r="D17" s="17"/>
      <c r="E17" s="17"/>
      <c r="F17" s="17"/>
      <c r="G17" s="17"/>
      <c r="I17" s="144" t="e">
        <f>+I10+I12+I14</f>
        <v>#REF!</v>
      </c>
      <c r="L17" s="142"/>
      <c r="Q17" s="68"/>
      <c r="R17" s="1"/>
      <c r="S17" s="1"/>
      <c r="T17" s="1"/>
    </row>
    <row r="18" spans="3:21" ht="6.95" customHeight="1">
      <c r="C18" s="17"/>
      <c r="D18" s="17"/>
      <c r="E18" s="17"/>
      <c r="F18" s="17"/>
      <c r="G18" s="17"/>
      <c r="L18" s="142"/>
      <c r="Q18" s="68"/>
      <c r="R18" s="1"/>
      <c r="S18" s="1"/>
      <c r="T18" s="1"/>
    </row>
    <row r="19" spans="3:21" ht="9" customHeight="1">
      <c r="C19" s="342"/>
      <c r="D19" s="342"/>
      <c r="E19" s="342"/>
      <c r="F19" s="342"/>
      <c r="G19" s="342"/>
      <c r="H19" s="145"/>
      <c r="I19" s="145"/>
      <c r="J19" s="145"/>
      <c r="K19" s="145"/>
      <c r="L19" s="49"/>
      <c r="Q19" s="68"/>
      <c r="R19" s="1"/>
      <c r="S19" s="1"/>
      <c r="T19" s="1"/>
    </row>
    <row r="20" spans="3:21" ht="12" hidden="1" customHeight="1">
      <c r="C20" s="18"/>
      <c r="D20" s="18"/>
      <c r="E20" s="18"/>
      <c r="F20" s="18"/>
      <c r="G20" s="18"/>
      <c r="L20" s="142"/>
      <c r="Q20" s="68"/>
      <c r="R20" s="1"/>
      <c r="S20" s="1"/>
      <c r="T20" s="1"/>
    </row>
    <row r="21" spans="3:21" ht="44.1" customHeight="1">
      <c r="C21" s="343" t="s">
        <v>163</v>
      </c>
      <c r="D21" s="343"/>
      <c r="E21" s="343"/>
      <c r="F21" s="343"/>
      <c r="G21" s="343"/>
      <c r="H21" s="146" t="e">
        <f>SUM(H10:H16)</f>
        <v>#REF!</v>
      </c>
      <c r="I21" s="146" t="e">
        <f>SUM(I10:I16)</f>
        <v>#REF!</v>
      </c>
      <c r="J21" s="22" t="e">
        <f>AVERAGE(J16,J14,J12,J10)</f>
        <v>#REF!</v>
      </c>
      <c r="K21" s="22" t="e">
        <f>AVERAGE(K16,K14,K12,K10)</f>
        <v>#REF!</v>
      </c>
      <c r="L21" s="148" t="e">
        <f>AVERAGE(L16,L14,L12,L10)</f>
        <v>#REF!</v>
      </c>
      <c r="Q21" s="69" t="e">
        <f>AVERAGE(Q10:Q19)*100%</f>
        <v>#REF!</v>
      </c>
      <c r="R21" s="21" t="e">
        <f>AVERAGE(R10:R19)</f>
        <v>#REF!</v>
      </c>
      <c r="S21" s="21" t="e">
        <f>AVERAGE(S10:S19)</f>
        <v>#REF!</v>
      </c>
      <c r="T21" s="21" t="e">
        <f>AVERAGE(T10:T19)</f>
        <v>#REF!</v>
      </c>
      <c r="U21" s="60"/>
    </row>
    <row r="22" spans="3:21">
      <c r="Q22" s="68"/>
      <c r="R22" s="1"/>
      <c r="S22" s="1"/>
      <c r="T22" s="1"/>
    </row>
    <row r="23" spans="3:21" ht="23.1" customHeight="1">
      <c r="Q23" s="68"/>
    </row>
    <row r="34" spans="3:20" ht="36" customHeight="1">
      <c r="C34" s="344" t="s">
        <v>165</v>
      </c>
      <c r="D34" s="344"/>
      <c r="E34" s="344"/>
      <c r="F34" s="344"/>
      <c r="G34" s="344"/>
      <c r="H34" s="344"/>
      <c r="I34" s="344"/>
      <c r="J34" s="344"/>
      <c r="K34" s="344"/>
      <c r="L34" s="344"/>
      <c r="M34" s="344"/>
      <c r="N34" s="344"/>
      <c r="O34" s="344"/>
      <c r="P34" s="344"/>
      <c r="Q34" s="61"/>
      <c r="R34" s="35" t="s">
        <v>14</v>
      </c>
    </row>
    <row r="38" spans="3:20">
      <c r="S38" s="35" t="s">
        <v>15</v>
      </c>
    </row>
    <row r="40" spans="3:20">
      <c r="T40" s="35" t="s">
        <v>15</v>
      </c>
    </row>
    <row r="46" spans="3:20">
      <c r="S46" s="35" t="s">
        <v>15</v>
      </c>
    </row>
    <row r="50" spans="3:20" ht="23.25">
      <c r="C50" s="19"/>
    </row>
    <row r="51" spans="3:20" ht="23.25">
      <c r="C51" s="19"/>
    </row>
    <row r="53" spans="3:20" ht="36" customHeight="1">
      <c r="C53" s="344" t="s">
        <v>16</v>
      </c>
      <c r="D53" s="344"/>
      <c r="E53" s="344"/>
      <c r="F53" s="344"/>
      <c r="G53" s="344"/>
      <c r="H53" s="344"/>
      <c r="I53" s="344"/>
      <c r="J53" s="344"/>
      <c r="K53" s="344"/>
      <c r="L53" s="344"/>
      <c r="M53" s="344"/>
      <c r="N53" s="344"/>
      <c r="O53" s="344"/>
      <c r="P53" s="344"/>
      <c r="T53" s="35" t="s">
        <v>15</v>
      </c>
    </row>
    <row r="60" spans="3:20" ht="23.25">
      <c r="C60" s="19"/>
    </row>
    <row r="61" spans="3:20" ht="23.25">
      <c r="C61" s="19"/>
    </row>
    <row r="62" spans="3:20" ht="17.100000000000001" customHeight="1">
      <c r="C62" s="19"/>
    </row>
    <row r="63" spans="3:20" ht="23.25">
      <c r="C63" s="19"/>
    </row>
    <row r="64" spans="3:20" ht="23.25">
      <c r="C64" s="19"/>
    </row>
    <row r="65" spans="3:17" ht="23.25">
      <c r="C65" s="19"/>
    </row>
    <row r="66" spans="3:17" ht="23.25">
      <c r="C66" s="19"/>
    </row>
    <row r="67" spans="3:17" ht="23.25">
      <c r="C67" s="19"/>
    </row>
    <row r="68" spans="3:17" ht="23.25">
      <c r="C68" s="19"/>
    </row>
    <row r="69" spans="3:17" ht="23.25">
      <c r="C69" s="19"/>
    </row>
    <row r="70" spans="3:17" ht="23.25">
      <c r="C70" s="19"/>
    </row>
    <row r="71" spans="3:17" ht="23.25">
      <c r="C71" s="19"/>
    </row>
    <row r="72" spans="3:17" ht="23.25">
      <c r="C72" s="19"/>
    </row>
    <row r="73" spans="3:17" ht="23.25">
      <c r="C73" s="19"/>
    </row>
    <row r="74" spans="3:17" ht="23.25">
      <c r="C74" s="19"/>
    </row>
    <row r="75" spans="3:17" ht="23.25">
      <c r="C75" s="19"/>
    </row>
    <row r="76" spans="3:17" ht="23.25">
      <c r="C76" s="19"/>
    </row>
    <row r="77" spans="3:17" ht="23.25">
      <c r="C77" s="19"/>
    </row>
    <row r="78" spans="3:17" ht="23.25">
      <c r="C78" s="19"/>
    </row>
    <row r="79" spans="3:17" ht="23.25">
      <c r="C79" s="19"/>
    </row>
    <row r="80" spans="3:17" ht="23.25">
      <c r="C80" s="19"/>
      <c r="Q80" s="1"/>
    </row>
    <row r="81" spans="3:3" ht="23.25">
      <c r="C81" s="19"/>
    </row>
    <row r="82" spans="3:3" ht="23.25">
      <c r="C82" s="19"/>
    </row>
    <row r="83" spans="3:3" ht="23.25">
      <c r="C83" s="19"/>
    </row>
    <row r="84" spans="3:3" ht="23.25">
      <c r="C84" s="19"/>
    </row>
    <row r="85" spans="3:3" ht="23.25">
      <c r="C85" s="19"/>
    </row>
    <row r="86" spans="3:3" ht="23.25">
      <c r="C86" s="19"/>
    </row>
    <row r="87" spans="3:3" ht="23.25">
      <c r="C87" s="19"/>
    </row>
    <row r="88" spans="3:3" ht="23.25">
      <c r="C88" s="19"/>
    </row>
    <row r="89" spans="3:3" ht="23.25">
      <c r="C89" s="19"/>
    </row>
    <row r="90" spans="3:3" ht="23.25">
      <c r="C90" s="19"/>
    </row>
    <row r="91" spans="3:3" ht="23.25">
      <c r="C91" s="19"/>
    </row>
  </sheetData>
  <mergeCells count="11">
    <mergeCell ref="C16:G16"/>
    <mergeCell ref="C19:G19"/>
    <mergeCell ref="C21:G21"/>
    <mergeCell ref="C34:P34"/>
    <mergeCell ref="C53:P53"/>
    <mergeCell ref="C14:G14"/>
    <mergeCell ref="C2:I5"/>
    <mergeCell ref="C8:P8"/>
    <mergeCell ref="C9:G9"/>
    <mergeCell ref="C10:G10"/>
    <mergeCell ref="C12:G12"/>
  </mergeCells>
  <hyperlinks>
    <hyperlink ref="C10:G10" location="'GyP y GInt2'!A1" display="Espectro para el Desarrollo del País" xr:uid="{CF92EDC0-9FAA-9E4B-BB7E-37A7C697F1F8}"/>
    <hyperlink ref="C14:G14" location="GCon2!A1" display="Gestión de la investigación, innovación y divulgación del conocimiento " xr:uid="{76F28086-2B5B-F04F-99C6-C470E3E0A7FE}"/>
    <hyperlink ref="C12:G12" location="'VIC2'!A1" display=" Implementación y ejecución del Modelo de Vigilancia, Inspección" xr:uid="{759E12DD-7F9D-ED4F-AF35-0E6BD335099B}"/>
    <hyperlink ref="C16:G16" location="Transversal!A1" display="Fortalecimiento del Sistema Integrado de Planeación y Gestión de la entidad" xr:uid="{9158C74F-8D38-7046-9E25-0F8D0D928D8F}"/>
  </hyperlinks>
  <pageMargins left="0.7" right="0.7" top="0.75" bottom="0.75" header="0.3" footer="0.3"/>
  <pageSetup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4C94-4842-074C-87DA-2EED06527520}">
  <dimension ref="B1:S82"/>
  <sheetViews>
    <sheetView tabSelected="1" topLeftCell="A58" zoomScale="84" zoomScaleNormal="84" workbookViewId="0">
      <selection activeCell="B71" sqref="B71:S71"/>
    </sheetView>
  </sheetViews>
  <sheetFormatPr baseColWidth="10" defaultColWidth="10.85546875" defaultRowHeight="15"/>
  <cols>
    <col min="1" max="1" width="5.42578125" style="1" customWidth="1"/>
    <col min="2" max="3" width="10.85546875" style="1"/>
    <col min="4" max="4" width="16" style="1" customWidth="1"/>
    <col min="5" max="5" width="12.85546875" style="1" customWidth="1"/>
    <col min="6" max="16384" width="10.85546875" style="1"/>
  </cols>
  <sheetData>
    <row r="1" spans="2:19" ht="15.75" thickBot="1"/>
    <row r="2" spans="2:19" ht="15.75" thickTop="1">
      <c r="B2" s="356" t="s">
        <v>556</v>
      </c>
      <c r="C2" s="357"/>
      <c r="D2" s="357"/>
      <c r="E2" s="357"/>
      <c r="F2" s="357"/>
      <c r="G2" s="357"/>
      <c r="H2" s="357"/>
      <c r="I2" s="357"/>
      <c r="J2" s="357"/>
      <c r="K2" s="357"/>
      <c r="L2" s="357"/>
      <c r="M2" s="357"/>
      <c r="N2" s="357"/>
      <c r="O2" s="357"/>
      <c r="P2" s="357"/>
      <c r="Q2" s="357"/>
      <c r="R2" s="357"/>
      <c r="S2" s="358"/>
    </row>
    <row r="3" spans="2:19">
      <c r="B3" s="359"/>
      <c r="C3" s="360"/>
      <c r="D3" s="360"/>
      <c r="E3" s="360"/>
      <c r="F3" s="360"/>
      <c r="G3" s="360"/>
      <c r="H3" s="360"/>
      <c r="I3" s="360"/>
      <c r="J3" s="360"/>
      <c r="K3" s="360"/>
      <c r="L3" s="360"/>
      <c r="M3" s="360"/>
      <c r="N3" s="360"/>
      <c r="O3" s="360"/>
      <c r="P3" s="360"/>
      <c r="Q3" s="360"/>
      <c r="R3" s="360"/>
      <c r="S3" s="361"/>
    </row>
    <row r="4" spans="2:19">
      <c r="B4" s="359"/>
      <c r="C4" s="360"/>
      <c r="D4" s="360"/>
      <c r="E4" s="360"/>
      <c r="F4" s="360"/>
      <c r="G4" s="360"/>
      <c r="H4" s="360"/>
      <c r="I4" s="360"/>
      <c r="J4" s="360"/>
      <c r="K4" s="360"/>
      <c r="L4" s="360"/>
      <c r="M4" s="360"/>
      <c r="N4" s="360"/>
      <c r="O4" s="360"/>
      <c r="P4" s="360"/>
      <c r="Q4" s="360"/>
      <c r="R4" s="360"/>
      <c r="S4" s="361"/>
    </row>
    <row r="5" spans="2:19" ht="57" customHeight="1">
      <c r="B5" s="359"/>
      <c r="C5" s="360"/>
      <c r="D5" s="360"/>
      <c r="E5" s="360"/>
      <c r="F5" s="360"/>
      <c r="G5" s="360"/>
      <c r="H5" s="360"/>
      <c r="I5" s="360"/>
      <c r="J5" s="360"/>
      <c r="K5" s="360"/>
      <c r="L5" s="360"/>
      <c r="M5" s="360"/>
      <c r="N5" s="360"/>
      <c r="O5" s="360"/>
      <c r="P5" s="360"/>
      <c r="Q5" s="360"/>
      <c r="R5" s="360"/>
      <c r="S5" s="361"/>
    </row>
    <row r="6" spans="2:19">
      <c r="B6" s="236"/>
      <c r="S6" s="237"/>
    </row>
    <row r="7" spans="2:19">
      <c r="B7" s="236"/>
      <c r="S7" s="237"/>
    </row>
    <row r="8" spans="2:19">
      <c r="B8" s="236"/>
      <c r="S8" s="237"/>
    </row>
    <row r="9" spans="2:19">
      <c r="B9" s="236"/>
      <c r="S9" s="237"/>
    </row>
    <row r="10" spans="2:19">
      <c r="B10" s="236"/>
      <c r="S10" s="237"/>
    </row>
    <row r="11" spans="2:19">
      <c r="B11" s="236"/>
      <c r="S11" s="237"/>
    </row>
    <row r="12" spans="2:19">
      <c r="B12" s="236"/>
      <c r="S12" s="237"/>
    </row>
    <row r="13" spans="2:19">
      <c r="B13" s="236"/>
      <c r="S13" s="237"/>
    </row>
    <row r="14" spans="2:19">
      <c r="B14" s="236"/>
      <c r="S14" s="237"/>
    </row>
    <row r="15" spans="2:19" ht="30.95" customHeight="1">
      <c r="B15" s="238" t="s">
        <v>434</v>
      </c>
      <c r="C15" s="235"/>
      <c r="D15" s="235"/>
      <c r="E15" s="235"/>
      <c r="F15" s="235"/>
      <c r="G15" s="235"/>
      <c r="H15" s="235"/>
      <c r="I15" s="235"/>
      <c r="J15" s="235"/>
      <c r="K15" s="235"/>
      <c r="L15" s="235"/>
      <c r="M15" s="235"/>
      <c r="N15" s="235"/>
      <c r="O15" s="235"/>
      <c r="P15" s="235"/>
      <c r="Q15" s="235"/>
      <c r="R15" s="235"/>
      <c r="S15" s="239"/>
    </row>
    <row r="16" spans="2:19">
      <c r="B16" s="236"/>
      <c r="S16" s="237"/>
    </row>
    <row r="17" spans="2:19">
      <c r="B17" s="362" t="s">
        <v>579</v>
      </c>
      <c r="C17" s="363"/>
      <c r="D17" s="363"/>
      <c r="E17" s="363"/>
      <c r="F17" s="363"/>
      <c r="G17" s="363"/>
      <c r="H17" s="363"/>
      <c r="I17" s="363"/>
      <c r="J17" s="363"/>
      <c r="K17" s="363"/>
      <c r="L17" s="363"/>
      <c r="M17" s="363"/>
      <c r="N17" s="363"/>
      <c r="O17" s="363"/>
      <c r="P17" s="363"/>
      <c r="Q17" s="363"/>
      <c r="R17" s="363"/>
      <c r="S17" s="364"/>
    </row>
    <row r="18" spans="2:19">
      <c r="B18" s="362"/>
      <c r="C18" s="363"/>
      <c r="D18" s="363"/>
      <c r="E18" s="363"/>
      <c r="F18" s="363"/>
      <c r="G18" s="363"/>
      <c r="H18" s="363"/>
      <c r="I18" s="363"/>
      <c r="J18" s="363"/>
      <c r="K18" s="363"/>
      <c r="L18" s="363"/>
      <c r="M18" s="363"/>
      <c r="N18" s="363"/>
      <c r="O18" s="363"/>
      <c r="P18" s="363"/>
      <c r="Q18" s="363"/>
      <c r="R18" s="363"/>
      <c r="S18" s="364"/>
    </row>
    <row r="19" spans="2:19">
      <c r="B19" s="362"/>
      <c r="C19" s="363"/>
      <c r="D19" s="363"/>
      <c r="E19" s="363"/>
      <c r="F19" s="363"/>
      <c r="G19" s="363"/>
      <c r="H19" s="363"/>
      <c r="I19" s="363"/>
      <c r="J19" s="363"/>
      <c r="K19" s="363"/>
      <c r="L19" s="363"/>
      <c r="M19" s="363"/>
      <c r="N19" s="363"/>
      <c r="O19" s="363"/>
      <c r="P19" s="363"/>
      <c r="Q19" s="363"/>
      <c r="R19" s="363"/>
      <c r="S19" s="364"/>
    </row>
    <row r="20" spans="2:19">
      <c r="B20" s="362"/>
      <c r="C20" s="363"/>
      <c r="D20" s="363"/>
      <c r="E20" s="363"/>
      <c r="F20" s="363"/>
      <c r="G20" s="363"/>
      <c r="H20" s="363"/>
      <c r="I20" s="363"/>
      <c r="J20" s="363"/>
      <c r="K20" s="363"/>
      <c r="L20" s="363"/>
      <c r="M20" s="363"/>
      <c r="N20" s="363"/>
      <c r="O20" s="363"/>
      <c r="P20" s="363"/>
      <c r="Q20" s="363"/>
      <c r="R20" s="363"/>
      <c r="S20" s="364"/>
    </row>
    <row r="21" spans="2:19">
      <c r="B21" s="362"/>
      <c r="C21" s="363"/>
      <c r="D21" s="363"/>
      <c r="E21" s="363"/>
      <c r="F21" s="363"/>
      <c r="G21" s="363"/>
      <c r="H21" s="363"/>
      <c r="I21" s="363"/>
      <c r="J21" s="363"/>
      <c r="K21" s="363"/>
      <c r="L21" s="363"/>
      <c r="M21" s="363"/>
      <c r="N21" s="363"/>
      <c r="O21" s="363"/>
      <c r="P21" s="363"/>
      <c r="Q21" s="363"/>
      <c r="R21" s="363"/>
      <c r="S21" s="364"/>
    </row>
    <row r="22" spans="2:19">
      <c r="B22" s="362"/>
      <c r="C22" s="363"/>
      <c r="D22" s="363"/>
      <c r="E22" s="363"/>
      <c r="F22" s="363"/>
      <c r="G22" s="363"/>
      <c r="H22" s="363"/>
      <c r="I22" s="363"/>
      <c r="J22" s="363"/>
      <c r="K22" s="363"/>
      <c r="L22" s="363"/>
      <c r="M22" s="363"/>
      <c r="N22" s="363"/>
      <c r="O22" s="363"/>
      <c r="P22" s="363"/>
      <c r="Q22" s="363"/>
      <c r="R22" s="363"/>
      <c r="S22" s="364"/>
    </row>
    <row r="23" spans="2:19">
      <c r="B23" s="362"/>
      <c r="C23" s="363"/>
      <c r="D23" s="363"/>
      <c r="E23" s="363"/>
      <c r="F23" s="363"/>
      <c r="G23" s="363"/>
      <c r="H23" s="363"/>
      <c r="I23" s="363"/>
      <c r="J23" s="363"/>
      <c r="K23" s="363"/>
      <c r="L23" s="363"/>
      <c r="M23" s="363"/>
      <c r="N23" s="363"/>
      <c r="O23" s="363"/>
      <c r="P23" s="363"/>
      <c r="Q23" s="363"/>
      <c r="R23" s="363"/>
      <c r="S23" s="364"/>
    </row>
    <row r="24" spans="2:19">
      <c r="B24" s="362"/>
      <c r="C24" s="363"/>
      <c r="D24" s="363"/>
      <c r="E24" s="363"/>
      <c r="F24" s="363"/>
      <c r="G24" s="363"/>
      <c r="H24" s="363"/>
      <c r="I24" s="363"/>
      <c r="J24" s="363"/>
      <c r="K24" s="363"/>
      <c r="L24" s="363"/>
      <c r="M24" s="363"/>
      <c r="N24" s="363"/>
      <c r="O24" s="363"/>
      <c r="P24" s="363"/>
      <c r="Q24" s="363"/>
      <c r="R24" s="363"/>
      <c r="S24" s="364"/>
    </row>
    <row r="25" spans="2:19">
      <c r="B25" s="362"/>
      <c r="C25" s="363"/>
      <c r="D25" s="363"/>
      <c r="E25" s="363"/>
      <c r="F25" s="363"/>
      <c r="G25" s="363"/>
      <c r="H25" s="363"/>
      <c r="I25" s="363"/>
      <c r="J25" s="363"/>
      <c r="K25" s="363"/>
      <c r="L25" s="363"/>
      <c r="M25" s="363"/>
      <c r="N25" s="363"/>
      <c r="O25" s="363"/>
      <c r="P25" s="363"/>
      <c r="Q25" s="363"/>
      <c r="R25" s="363"/>
      <c r="S25" s="364"/>
    </row>
    <row r="26" spans="2:19">
      <c r="B26" s="362"/>
      <c r="C26" s="363"/>
      <c r="D26" s="363"/>
      <c r="E26" s="363"/>
      <c r="F26" s="363"/>
      <c r="G26" s="363"/>
      <c r="H26" s="363"/>
      <c r="I26" s="363"/>
      <c r="J26" s="363"/>
      <c r="K26" s="363"/>
      <c r="L26" s="363"/>
      <c r="M26" s="363"/>
      <c r="N26" s="363"/>
      <c r="O26" s="363"/>
      <c r="P26" s="363"/>
      <c r="Q26" s="363"/>
      <c r="R26" s="363"/>
      <c r="S26" s="364"/>
    </row>
    <row r="27" spans="2:19">
      <c r="B27" s="362"/>
      <c r="C27" s="363"/>
      <c r="D27" s="363"/>
      <c r="E27" s="363"/>
      <c r="F27" s="363"/>
      <c r="G27" s="363"/>
      <c r="H27" s="363"/>
      <c r="I27" s="363"/>
      <c r="J27" s="363"/>
      <c r="K27" s="363"/>
      <c r="L27" s="363"/>
      <c r="M27" s="363"/>
      <c r="N27" s="363"/>
      <c r="O27" s="363"/>
      <c r="P27" s="363"/>
      <c r="Q27" s="363"/>
      <c r="R27" s="363"/>
      <c r="S27" s="364"/>
    </row>
    <row r="28" spans="2:19">
      <c r="B28" s="362"/>
      <c r="C28" s="363"/>
      <c r="D28" s="363"/>
      <c r="E28" s="363"/>
      <c r="F28" s="363"/>
      <c r="G28" s="363"/>
      <c r="H28" s="363"/>
      <c r="I28" s="363"/>
      <c r="J28" s="363"/>
      <c r="K28" s="363"/>
      <c r="L28" s="363"/>
      <c r="M28" s="363"/>
      <c r="N28" s="363"/>
      <c r="O28" s="363"/>
      <c r="P28" s="363"/>
      <c r="Q28" s="363"/>
      <c r="R28" s="363"/>
      <c r="S28" s="364"/>
    </row>
    <row r="29" spans="2:19">
      <c r="B29" s="362"/>
      <c r="C29" s="363"/>
      <c r="D29" s="363"/>
      <c r="E29" s="363"/>
      <c r="F29" s="363"/>
      <c r="G29" s="363"/>
      <c r="H29" s="363"/>
      <c r="I29" s="363"/>
      <c r="J29" s="363"/>
      <c r="K29" s="363"/>
      <c r="L29" s="363"/>
      <c r="M29" s="363"/>
      <c r="N29" s="363"/>
      <c r="O29" s="363"/>
      <c r="P29" s="363"/>
      <c r="Q29" s="363"/>
      <c r="R29" s="363"/>
      <c r="S29" s="364"/>
    </row>
    <row r="30" spans="2:19">
      <c r="B30" s="362"/>
      <c r="C30" s="363"/>
      <c r="D30" s="363"/>
      <c r="E30" s="363"/>
      <c r="F30" s="363"/>
      <c r="G30" s="363"/>
      <c r="H30" s="363"/>
      <c r="I30" s="363"/>
      <c r="J30" s="363"/>
      <c r="K30" s="363"/>
      <c r="L30" s="363"/>
      <c r="M30" s="363"/>
      <c r="N30" s="363"/>
      <c r="O30" s="363"/>
      <c r="P30" s="363"/>
      <c r="Q30" s="363"/>
      <c r="R30" s="363"/>
      <c r="S30" s="364"/>
    </row>
    <row r="31" spans="2:19">
      <c r="B31" s="362"/>
      <c r="C31" s="363"/>
      <c r="D31" s="363"/>
      <c r="E31" s="363"/>
      <c r="F31" s="363"/>
      <c r="G31" s="363"/>
      <c r="H31" s="363"/>
      <c r="I31" s="363"/>
      <c r="J31" s="363"/>
      <c r="K31" s="363"/>
      <c r="L31" s="363"/>
      <c r="M31" s="363"/>
      <c r="N31" s="363"/>
      <c r="O31" s="363"/>
      <c r="P31" s="363"/>
      <c r="Q31" s="363"/>
      <c r="R31" s="363"/>
      <c r="S31" s="364"/>
    </row>
    <row r="32" spans="2:19">
      <c r="B32" s="362"/>
      <c r="C32" s="363"/>
      <c r="D32" s="363"/>
      <c r="E32" s="363"/>
      <c r="F32" s="363"/>
      <c r="G32" s="363"/>
      <c r="H32" s="363"/>
      <c r="I32" s="363"/>
      <c r="J32" s="363"/>
      <c r="K32" s="363"/>
      <c r="L32" s="363"/>
      <c r="M32" s="363"/>
      <c r="N32" s="363"/>
      <c r="O32" s="363"/>
      <c r="P32" s="363"/>
      <c r="Q32" s="363"/>
      <c r="R32" s="363"/>
      <c r="S32" s="364"/>
    </row>
    <row r="33" spans="2:19">
      <c r="B33" s="362"/>
      <c r="C33" s="363"/>
      <c r="D33" s="363"/>
      <c r="E33" s="363"/>
      <c r="F33" s="363"/>
      <c r="G33" s="363"/>
      <c r="H33" s="363"/>
      <c r="I33" s="363"/>
      <c r="J33" s="363"/>
      <c r="K33" s="363"/>
      <c r="L33" s="363"/>
      <c r="M33" s="363"/>
      <c r="N33" s="363"/>
      <c r="O33" s="363"/>
      <c r="P33" s="363"/>
      <c r="Q33" s="363"/>
      <c r="R33" s="363"/>
      <c r="S33" s="364"/>
    </row>
    <row r="34" spans="2:19">
      <c r="B34" s="362"/>
      <c r="C34" s="363"/>
      <c r="D34" s="363"/>
      <c r="E34" s="363"/>
      <c r="F34" s="363"/>
      <c r="G34" s="363"/>
      <c r="H34" s="363"/>
      <c r="I34" s="363"/>
      <c r="J34" s="363"/>
      <c r="K34" s="363"/>
      <c r="L34" s="363"/>
      <c r="M34" s="363"/>
      <c r="N34" s="363"/>
      <c r="O34" s="363"/>
      <c r="P34" s="363"/>
      <c r="Q34" s="363"/>
      <c r="R34" s="363"/>
      <c r="S34" s="364"/>
    </row>
    <row r="35" spans="2:19">
      <c r="B35" s="362"/>
      <c r="C35" s="363"/>
      <c r="D35" s="363"/>
      <c r="E35" s="363"/>
      <c r="F35" s="363"/>
      <c r="G35" s="363"/>
      <c r="H35" s="363"/>
      <c r="I35" s="363"/>
      <c r="J35" s="363"/>
      <c r="K35" s="363"/>
      <c r="L35" s="363"/>
      <c r="M35" s="363"/>
      <c r="N35" s="363"/>
      <c r="O35" s="363"/>
      <c r="P35" s="363"/>
      <c r="Q35" s="363"/>
      <c r="R35" s="363"/>
      <c r="S35" s="364"/>
    </row>
    <row r="36" spans="2:19">
      <c r="B36" s="362"/>
      <c r="C36" s="363"/>
      <c r="D36" s="363"/>
      <c r="E36" s="363"/>
      <c r="F36" s="363"/>
      <c r="G36" s="363"/>
      <c r="H36" s="363"/>
      <c r="I36" s="363"/>
      <c r="J36" s="363"/>
      <c r="K36" s="363"/>
      <c r="L36" s="363"/>
      <c r="M36" s="363"/>
      <c r="N36" s="363"/>
      <c r="O36" s="363"/>
      <c r="P36" s="363"/>
      <c r="Q36" s="363"/>
      <c r="R36" s="363"/>
      <c r="S36" s="364"/>
    </row>
    <row r="37" spans="2:19" ht="60.95" customHeight="1">
      <c r="B37" s="362"/>
      <c r="C37" s="363"/>
      <c r="D37" s="363"/>
      <c r="E37" s="363"/>
      <c r="F37" s="363"/>
      <c r="G37" s="363"/>
      <c r="H37" s="363"/>
      <c r="I37" s="363"/>
      <c r="J37" s="363"/>
      <c r="K37" s="363"/>
      <c r="L37" s="363"/>
      <c r="M37" s="363"/>
      <c r="N37" s="363"/>
      <c r="O37" s="363"/>
      <c r="P37" s="363"/>
      <c r="Q37" s="363"/>
      <c r="R37" s="363"/>
      <c r="S37" s="364"/>
    </row>
    <row r="38" spans="2:19" ht="27" thickBot="1">
      <c r="B38" s="238" t="s">
        <v>481</v>
      </c>
      <c r="C38" s="235"/>
      <c r="D38" s="235"/>
      <c r="E38" s="235"/>
      <c r="F38" s="235"/>
      <c r="G38" s="235"/>
      <c r="H38" s="235"/>
      <c r="I38" s="235"/>
      <c r="J38" s="235"/>
      <c r="K38" s="235"/>
      <c r="L38" s="235"/>
      <c r="M38" s="235"/>
      <c r="N38" s="235"/>
      <c r="O38" s="235"/>
      <c r="P38" s="235"/>
      <c r="Q38" s="235"/>
      <c r="R38" s="235"/>
      <c r="S38" s="239"/>
    </row>
    <row r="39" spans="2:19" ht="15.75" thickTop="1">
      <c r="B39" s="288"/>
      <c r="C39" s="289"/>
      <c r="D39" s="289"/>
      <c r="E39" s="289"/>
      <c r="F39" s="289"/>
      <c r="G39" s="289"/>
      <c r="H39" s="289"/>
      <c r="I39" s="289"/>
      <c r="J39" s="289"/>
      <c r="K39" s="289"/>
      <c r="L39" s="289"/>
      <c r="M39" s="289"/>
      <c r="N39" s="289"/>
      <c r="O39" s="289"/>
      <c r="P39" s="289"/>
      <c r="Q39" s="289"/>
      <c r="R39" s="289"/>
      <c r="S39" s="290"/>
    </row>
    <row r="40" spans="2:19" ht="23.25">
      <c r="B40" s="291" t="s">
        <v>448</v>
      </c>
      <c r="S40" s="237"/>
    </row>
    <row r="41" spans="2:19">
      <c r="B41" s="365" t="s">
        <v>520</v>
      </c>
      <c r="C41" s="366"/>
      <c r="D41" s="366"/>
      <c r="E41" s="366"/>
      <c r="F41" s="366"/>
      <c r="G41" s="366"/>
      <c r="H41" s="366"/>
      <c r="I41" s="366"/>
      <c r="J41" s="366"/>
      <c r="K41" s="366"/>
      <c r="L41" s="366"/>
      <c r="M41" s="366"/>
      <c r="N41" s="366"/>
      <c r="O41" s="366"/>
      <c r="P41" s="366"/>
      <c r="Q41" s="366"/>
      <c r="R41" s="366"/>
      <c r="S41" s="367"/>
    </row>
    <row r="42" spans="2:19">
      <c r="B42" s="365"/>
      <c r="C42" s="366"/>
      <c r="D42" s="366"/>
      <c r="E42" s="366"/>
      <c r="F42" s="366"/>
      <c r="G42" s="366"/>
      <c r="H42" s="366"/>
      <c r="I42" s="366"/>
      <c r="J42" s="366"/>
      <c r="K42" s="366"/>
      <c r="L42" s="366"/>
      <c r="M42" s="366"/>
      <c r="N42" s="366"/>
      <c r="O42" s="366"/>
      <c r="P42" s="366"/>
      <c r="Q42" s="366"/>
      <c r="R42" s="366"/>
      <c r="S42" s="367"/>
    </row>
    <row r="43" spans="2:19">
      <c r="B43" s="365"/>
      <c r="C43" s="366"/>
      <c r="D43" s="366"/>
      <c r="E43" s="366"/>
      <c r="F43" s="366"/>
      <c r="G43" s="366"/>
      <c r="H43" s="366"/>
      <c r="I43" s="366"/>
      <c r="J43" s="366"/>
      <c r="K43" s="366"/>
      <c r="L43" s="366"/>
      <c r="M43" s="366"/>
      <c r="N43" s="366"/>
      <c r="O43" s="366"/>
      <c r="P43" s="366"/>
      <c r="Q43" s="366"/>
      <c r="R43" s="366"/>
      <c r="S43" s="367"/>
    </row>
    <row r="44" spans="2:19">
      <c r="B44" s="236"/>
      <c r="S44" s="237"/>
    </row>
    <row r="45" spans="2:19" ht="23.25">
      <c r="B45" s="291" t="s">
        <v>449</v>
      </c>
      <c r="S45" s="237"/>
    </row>
    <row r="46" spans="2:19">
      <c r="B46" s="365" t="s">
        <v>521</v>
      </c>
      <c r="C46" s="366"/>
      <c r="D46" s="366"/>
      <c r="E46" s="366"/>
      <c r="F46" s="366"/>
      <c r="G46" s="366"/>
      <c r="H46" s="366"/>
      <c r="I46" s="366"/>
      <c r="J46" s="366"/>
      <c r="K46" s="366"/>
      <c r="L46" s="366"/>
      <c r="M46" s="366"/>
      <c r="N46" s="366"/>
      <c r="O46" s="366"/>
      <c r="P46" s="366"/>
      <c r="Q46" s="366"/>
      <c r="R46" s="366"/>
      <c r="S46" s="367"/>
    </row>
    <row r="47" spans="2:19">
      <c r="B47" s="365"/>
      <c r="C47" s="366"/>
      <c r="D47" s="366"/>
      <c r="E47" s="366"/>
      <c r="F47" s="366"/>
      <c r="G47" s="366"/>
      <c r="H47" s="366"/>
      <c r="I47" s="366"/>
      <c r="J47" s="366"/>
      <c r="K47" s="366"/>
      <c r="L47" s="366"/>
      <c r="M47" s="366"/>
      <c r="N47" s="366"/>
      <c r="O47" s="366"/>
      <c r="P47" s="366"/>
      <c r="Q47" s="366"/>
      <c r="R47" s="366"/>
      <c r="S47" s="367"/>
    </row>
    <row r="48" spans="2:19">
      <c r="B48" s="365"/>
      <c r="C48" s="366"/>
      <c r="D48" s="366"/>
      <c r="E48" s="366"/>
      <c r="F48" s="366"/>
      <c r="G48" s="366"/>
      <c r="H48" s="366"/>
      <c r="I48" s="366"/>
      <c r="J48" s="366"/>
      <c r="K48" s="366"/>
      <c r="L48" s="366"/>
      <c r="M48" s="366"/>
      <c r="N48" s="366"/>
      <c r="O48" s="366"/>
      <c r="P48" s="366"/>
      <c r="Q48" s="366"/>
      <c r="R48" s="366"/>
      <c r="S48" s="367"/>
    </row>
    <row r="49" spans="2:19">
      <c r="B49" s="236"/>
      <c r="S49" s="237"/>
    </row>
    <row r="50" spans="2:19" ht="23.25">
      <c r="B50" s="291" t="s">
        <v>479</v>
      </c>
      <c r="S50" s="237"/>
    </row>
    <row r="51" spans="2:19">
      <c r="B51" s="236"/>
      <c r="S51" s="237"/>
    </row>
    <row r="52" spans="2:19" ht="117" customHeight="1">
      <c r="B52" s="368" t="s">
        <v>483</v>
      </c>
      <c r="C52" s="369"/>
      <c r="D52" s="369"/>
      <c r="E52" s="369"/>
      <c r="F52" s="369"/>
      <c r="G52" s="369"/>
      <c r="H52" s="369"/>
      <c r="I52" s="369"/>
      <c r="J52" s="369"/>
      <c r="K52" s="369"/>
      <c r="L52" s="369"/>
      <c r="M52" s="369"/>
      <c r="N52" s="369"/>
      <c r="O52" s="369"/>
      <c r="P52" s="369"/>
      <c r="Q52" s="369"/>
      <c r="R52" s="369"/>
      <c r="S52" s="370"/>
    </row>
    <row r="53" spans="2:19">
      <c r="B53" s="236"/>
      <c r="S53" s="237"/>
    </row>
    <row r="54" spans="2:19" ht="23.25">
      <c r="B54" s="291" t="s">
        <v>480</v>
      </c>
      <c r="S54" s="237"/>
    </row>
    <row r="55" spans="2:19" ht="219.95" customHeight="1">
      <c r="B55" s="350" t="s">
        <v>482</v>
      </c>
      <c r="C55" s="351"/>
      <c r="D55" s="351"/>
      <c r="E55" s="351"/>
      <c r="F55" s="351"/>
      <c r="G55" s="351"/>
      <c r="H55" s="351"/>
      <c r="I55" s="351"/>
      <c r="J55" s="351"/>
      <c r="K55" s="351"/>
      <c r="L55" s="351"/>
      <c r="M55" s="351"/>
      <c r="N55" s="351"/>
      <c r="O55" s="351"/>
      <c r="P55" s="351"/>
      <c r="Q55" s="351"/>
      <c r="R55" s="351"/>
      <c r="S55" s="352"/>
    </row>
    <row r="56" spans="2:19" ht="15.75" thickBot="1">
      <c r="B56" s="240"/>
      <c r="C56" s="241"/>
      <c r="D56" s="241"/>
      <c r="E56" s="241"/>
      <c r="F56" s="241"/>
      <c r="G56" s="241"/>
      <c r="H56" s="241"/>
      <c r="I56" s="241"/>
      <c r="J56" s="241"/>
      <c r="K56" s="241"/>
      <c r="L56" s="241"/>
      <c r="M56" s="241"/>
      <c r="N56" s="241"/>
      <c r="O56" s="241"/>
      <c r="P56" s="241"/>
      <c r="Q56" s="241"/>
      <c r="R56" s="241"/>
      <c r="S56" s="242"/>
    </row>
    <row r="57" spans="2:19" ht="42.95" customHeight="1" thickTop="1">
      <c r="B57" s="238" t="s">
        <v>450</v>
      </c>
      <c r="C57" s="235"/>
      <c r="D57" s="235"/>
      <c r="E57" s="235"/>
      <c r="F57" s="235"/>
      <c r="G57" s="235"/>
      <c r="H57" s="235"/>
      <c r="I57" s="235"/>
      <c r="J57" s="235"/>
      <c r="K57" s="235"/>
      <c r="L57" s="235"/>
      <c r="M57" s="235"/>
      <c r="N57" s="235"/>
      <c r="O57" s="235"/>
      <c r="P57" s="235"/>
      <c r="Q57" s="235"/>
      <c r="R57" s="235"/>
      <c r="S57" s="239"/>
    </row>
    <row r="58" spans="2:19" ht="90.95" customHeight="1">
      <c r="B58" s="350" t="s">
        <v>485</v>
      </c>
      <c r="C58" s="351"/>
      <c r="D58" s="351"/>
      <c r="E58" s="351"/>
      <c r="F58" s="351"/>
      <c r="G58" s="351"/>
      <c r="H58" s="351"/>
      <c r="I58" s="351"/>
      <c r="J58" s="351"/>
      <c r="K58" s="351"/>
      <c r="L58" s="351"/>
      <c r="M58" s="351"/>
      <c r="N58" s="351"/>
      <c r="O58" s="351"/>
      <c r="P58" s="351"/>
      <c r="Q58" s="351"/>
      <c r="R58" s="351"/>
      <c r="S58" s="352"/>
    </row>
    <row r="59" spans="2:19" ht="50.1" customHeight="1">
      <c r="B59" s="350" t="s">
        <v>484</v>
      </c>
      <c r="C59" s="351"/>
      <c r="D59" s="351"/>
      <c r="E59" s="351"/>
      <c r="F59" s="351"/>
      <c r="G59" s="351"/>
      <c r="H59" s="351"/>
      <c r="I59" s="351"/>
      <c r="J59" s="351"/>
      <c r="K59" s="351"/>
      <c r="L59" s="351"/>
      <c r="M59" s="351"/>
      <c r="N59" s="351"/>
      <c r="O59" s="351"/>
      <c r="P59" s="351"/>
      <c r="Q59" s="351"/>
      <c r="R59" s="351"/>
      <c r="S59" s="352"/>
    </row>
    <row r="60" spans="2:19" ht="39.950000000000003" customHeight="1">
      <c r="B60" s="236"/>
      <c r="C60" s="353" t="s">
        <v>486</v>
      </c>
      <c r="D60" s="353"/>
      <c r="E60" s="353"/>
      <c r="F60" s="353" t="s">
        <v>487</v>
      </c>
      <c r="G60" s="353"/>
      <c r="H60" s="353"/>
      <c r="I60" s="353"/>
      <c r="J60" s="353"/>
      <c r="K60" s="353"/>
      <c r="L60" s="353"/>
      <c r="M60" s="353"/>
      <c r="N60" s="353"/>
      <c r="O60" s="353"/>
      <c r="P60" s="353"/>
      <c r="S60" s="237"/>
    </row>
    <row r="61" spans="2:19" ht="57.95" customHeight="1">
      <c r="B61" s="236"/>
      <c r="C61" s="355" t="s">
        <v>488</v>
      </c>
      <c r="D61" s="355"/>
      <c r="E61" s="355"/>
      <c r="F61" s="348" t="s">
        <v>586</v>
      </c>
      <c r="G61" s="348"/>
      <c r="H61" s="348"/>
      <c r="I61" s="348"/>
      <c r="J61" s="348"/>
      <c r="K61" s="348"/>
      <c r="L61" s="348"/>
      <c r="M61" s="348"/>
      <c r="N61" s="348"/>
      <c r="O61" s="348"/>
      <c r="P61" s="348"/>
      <c r="S61" s="237"/>
    </row>
    <row r="62" spans="2:19" ht="48.95" customHeight="1">
      <c r="B62" s="236"/>
      <c r="C62" s="355"/>
      <c r="D62" s="355"/>
      <c r="E62" s="355"/>
      <c r="F62" s="348" t="s">
        <v>587</v>
      </c>
      <c r="G62" s="348"/>
      <c r="H62" s="348"/>
      <c r="I62" s="348"/>
      <c r="J62" s="348"/>
      <c r="K62" s="348"/>
      <c r="L62" s="348"/>
      <c r="M62" s="348"/>
      <c r="N62" s="348"/>
      <c r="O62" s="348"/>
      <c r="P62" s="348"/>
      <c r="S62" s="237"/>
    </row>
    <row r="63" spans="2:19" ht="69" customHeight="1">
      <c r="B63" s="236"/>
      <c r="C63" s="355"/>
      <c r="D63" s="355"/>
      <c r="E63" s="355"/>
      <c r="F63" s="348" t="s">
        <v>585</v>
      </c>
      <c r="G63" s="348"/>
      <c r="H63" s="348"/>
      <c r="I63" s="348"/>
      <c r="J63" s="348"/>
      <c r="K63" s="348"/>
      <c r="L63" s="348"/>
      <c r="M63" s="348"/>
      <c r="N63" s="348"/>
      <c r="O63" s="348"/>
      <c r="P63" s="348"/>
      <c r="S63" s="237"/>
    </row>
    <row r="64" spans="2:19" ht="42" customHeight="1">
      <c r="B64" s="236"/>
      <c r="C64" s="355" t="s">
        <v>489</v>
      </c>
      <c r="D64" s="355"/>
      <c r="E64" s="355"/>
      <c r="F64" s="348" t="s">
        <v>491</v>
      </c>
      <c r="G64" s="348"/>
      <c r="H64" s="348"/>
      <c r="I64" s="348"/>
      <c r="J64" s="348"/>
      <c r="K64" s="348"/>
      <c r="L64" s="348"/>
      <c r="M64" s="348"/>
      <c r="N64" s="348"/>
      <c r="O64" s="348"/>
      <c r="P64" s="348"/>
      <c r="S64" s="237"/>
    </row>
    <row r="65" spans="2:19" ht="44.1" customHeight="1">
      <c r="B65" s="236"/>
      <c r="C65" s="355"/>
      <c r="D65" s="355"/>
      <c r="E65" s="355"/>
      <c r="F65" s="348" t="s">
        <v>492</v>
      </c>
      <c r="G65" s="348"/>
      <c r="H65" s="348"/>
      <c r="I65" s="348"/>
      <c r="J65" s="348"/>
      <c r="K65" s="348"/>
      <c r="L65" s="348"/>
      <c r="M65" s="348"/>
      <c r="N65" s="348"/>
      <c r="O65" s="348"/>
      <c r="P65" s="348"/>
      <c r="S65" s="237"/>
    </row>
    <row r="66" spans="2:19" ht="62.1" customHeight="1">
      <c r="B66" s="236"/>
      <c r="C66" s="355"/>
      <c r="D66" s="355"/>
      <c r="E66" s="355"/>
      <c r="F66" s="348" t="s">
        <v>493</v>
      </c>
      <c r="G66" s="348"/>
      <c r="H66" s="348"/>
      <c r="I66" s="348"/>
      <c r="J66" s="348"/>
      <c r="K66" s="348"/>
      <c r="L66" s="348"/>
      <c r="M66" s="348"/>
      <c r="N66" s="348"/>
      <c r="O66" s="348"/>
      <c r="P66" s="348"/>
      <c r="S66" s="237"/>
    </row>
    <row r="67" spans="2:19" ht="57" customHeight="1">
      <c r="B67" s="236"/>
      <c r="C67" s="355"/>
      <c r="D67" s="355"/>
      <c r="E67" s="355"/>
      <c r="F67" s="348" t="s">
        <v>494</v>
      </c>
      <c r="G67" s="348"/>
      <c r="H67" s="348"/>
      <c r="I67" s="348"/>
      <c r="J67" s="348"/>
      <c r="K67" s="348"/>
      <c r="L67" s="348"/>
      <c r="M67" s="348"/>
      <c r="N67" s="348"/>
      <c r="O67" s="348"/>
      <c r="P67" s="348"/>
      <c r="S67" s="237"/>
    </row>
    <row r="68" spans="2:19" ht="72" customHeight="1">
      <c r="B68" s="236"/>
      <c r="C68" s="354" t="s">
        <v>490</v>
      </c>
      <c r="D68" s="354"/>
      <c r="E68" s="354"/>
      <c r="F68" s="348" t="s">
        <v>495</v>
      </c>
      <c r="G68" s="348"/>
      <c r="H68" s="348"/>
      <c r="I68" s="348"/>
      <c r="J68" s="348"/>
      <c r="K68" s="348"/>
      <c r="L68" s="348"/>
      <c r="M68" s="348"/>
      <c r="N68" s="348"/>
      <c r="O68" s="348"/>
      <c r="P68" s="348"/>
      <c r="S68" s="237"/>
    </row>
    <row r="69" spans="2:19" ht="80.099999999999994" customHeight="1">
      <c r="B69" s="236"/>
      <c r="C69" s="354" t="s">
        <v>583</v>
      </c>
      <c r="D69" s="354"/>
      <c r="E69" s="354"/>
      <c r="F69" s="348" t="s">
        <v>584</v>
      </c>
      <c r="G69" s="348"/>
      <c r="H69" s="348"/>
      <c r="I69" s="348"/>
      <c r="J69" s="348"/>
      <c r="K69" s="348"/>
      <c r="L69" s="348"/>
      <c r="M69" s="348"/>
      <c r="N69" s="348"/>
      <c r="O69" s="348"/>
      <c r="P69" s="348"/>
      <c r="S69" s="237"/>
    </row>
    <row r="70" spans="2:19" ht="48" customHeight="1">
      <c r="B70" s="293" t="s">
        <v>496</v>
      </c>
      <c r="C70" s="24"/>
      <c r="D70" s="24"/>
      <c r="E70" s="24"/>
      <c r="F70" s="292"/>
      <c r="G70" s="292"/>
      <c r="H70" s="292"/>
      <c r="I70" s="292"/>
      <c r="J70" s="292"/>
      <c r="K70" s="292"/>
      <c r="L70" s="292"/>
      <c r="M70" s="292"/>
      <c r="N70" s="292"/>
      <c r="O70" s="292"/>
      <c r="P70" s="292"/>
      <c r="S70" s="237"/>
    </row>
    <row r="71" spans="2:19" ht="36.950000000000003" customHeight="1">
      <c r="B71" s="350" t="s">
        <v>580</v>
      </c>
      <c r="C71" s="351"/>
      <c r="D71" s="351"/>
      <c r="E71" s="351"/>
      <c r="F71" s="351"/>
      <c r="G71" s="351"/>
      <c r="H71" s="351"/>
      <c r="I71" s="351"/>
      <c r="J71" s="351"/>
      <c r="K71" s="351"/>
      <c r="L71" s="351"/>
      <c r="M71" s="351"/>
      <c r="N71" s="351"/>
      <c r="O71" s="351"/>
      <c r="P71" s="351"/>
      <c r="Q71" s="351"/>
      <c r="R71" s="351"/>
      <c r="S71" s="352"/>
    </row>
    <row r="72" spans="2:19">
      <c r="B72" s="236"/>
      <c r="S72" s="237"/>
    </row>
    <row r="73" spans="2:19" ht="23.25">
      <c r="B73" s="236"/>
      <c r="C73" s="353" t="s">
        <v>497</v>
      </c>
      <c r="D73" s="353"/>
      <c r="E73" s="353"/>
      <c r="F73" s="353" t="s">
        <v>498</v>
      </c>
      <c r="G73" s="353"/>
      <c r="H73" s="353"/>
      <c r="I73" s="353"/>
      <c r="J73" s="353"/>
      <c r="K73" s="353"/>
      <c r="L73" s="353"/>
      <c r="M73" s="353"/>
      <c r="N73" s="353"/>
      <c r="O73" s="353"/>
      <c r="P73" s="353"/>
      <c r="S73" s="237"/>
    </row>
    <row r="74" spans="2:19" ht="111" customHeight="1">
      <c r="B74" s="236"/>
      <c r="C74" s="349" t="s">
        <v>499</v>
      </c>
      <c r="D74" s="349"/>
      <c r="E74" s="349"/>
      <c r="F74" s="348" t="s">
        <v>500</v>
      </c>
      <c r="G74" s="348"/>
      <c r="H74" s="348"/>
      <c r="I74" s="348"/>
      <c r="J74" s="348"/>
      <c r="K74" s="348"/>
      <c r="L74" s="348"/>
      <c r="M74" s="348"/>
      <c r="N74" s="348"/>
      <c r="O74" s="348"/>
      <c r="P74" s="348"/>
      <c r="S74" s="237"/>
    </row>
    <row r="75" spans="2:19" ht="93.95" customHeight="1">
      <c r="B75" s="236"/>
      <c r="C75" s="349"/>
      <c r="D75" s="349"/>
      <c r="E75" s="349"/>
      <c r="F75" s="348" t="s">
        <v>501</v>
      </c>
      <c r="G75" s="348"/>
      <c r="H75" s="348"/>
      <c r="I75" s="348"/>
      <c r="J75" s="348"/>
      <c r="K75" s="348"/>
      <c r="L75" s="348"/>
      <c r="M75" s="348"/>
      <c r="N75" s="348"/>
      <c r="O75" s="348"/>
      <c r="P75" s="348"/>
      <c r="S75" s="237"/>
    </row>
    <row r="76" spans="2:19" ht="102.95" customHeight="1">
      <c r="B76" s="236"/>
      <c r="C76" s="349"/>
      <c r="D76" s="349"/>
      <c r="E76" s="349"/>
      <c r="F76" s="348" t="s">
        <v>503</v>
      </c>
      <c r="G76" s="348"/>
      <c r="H76" s="348"/>
      <c r="I76" s="348"/>
      <c r="J76" s="348"/>
      <c r="K76" s="348"/>
      <c r="L76" s="348"/>
      <c r="M76" s="348"/>
      <c r="N76" s="348"/>
      <c r="O76" s="348"/>
      <c r="P76" s="348"/>
      <c r="S76" s="237"/>
    </row>
    <row r="77" spans="2:19" ht="99" customHeight="1">
      <c r="B77" s="350" t="s">
        <v>582</v>
      </c>
      <c r="C77" s="351"/>
      <c r="D77" s="351"/>
      <c r="E77" s="351"/>
      <c r="F77" s="351"/>
      <c r="G77" s="351"/>
      <c r="H77" s="351"/>
      <c r="I77" s="351"/>
      <c r="J77" s="351"/>
      <c r="K77" s="351"/>
      <c r="L77" s="351"/>
      <c r="M77" s="351"/>
      <c r="N77" s="351"/>
      <c r="O77" s="351"/>
      <c r="P77" s="351"/>
      <c r="Q77" s="351"/>
      <c r="R77" s="351"/>
      <c r="S77" s="352"/>
    </row>
    <row r="78" spans="2:19" ht="30.95" customHeight="1">
      <c r="B78" s="335"/>
      <c r="C78" s="353" t="s">
        <v>581</v>
      </c>
      <c r="D78" s="353"/>
      <c r="E78" s="353"/>
      <c r="F78" s="353" t="s">
        <v>498</v>
      </c>
      <c r="G78" s="353"/>
      <c r="H78" s="353"/>
      <c r="I78" s="353"/>
      <c r="J78" s="353"/>
      <c r="K78" s="353"/>
      <c r="L78" s="353"/>
      <c r="M78" s="353"/>
      <c r="N78" s="353"/>
      <c r="O78" s="353"/>
      <c r="P78" s="353"/>
      <c r="Q78" s="336"/>
      <c r="R78" s="336"/>
      <c r="S78" s="337"/>
    </row>
    <row r="79" spans="2:19" ht="185.1" customHeight="1">
      <c r="B79" s="236"/>
      <c r="C79" s="347" t="s">
        <v>504</v>
      </c>
      <c r="D79" s="347"/>
      <c r="E79" s="347"/>
      <c r="F79" s="348" t="s">
        <v>505</v>
      </c>
      <c r="G79" s="348"/>
      <c r="H79" s="348"/>
      <c r="I79" s="348"/>
      <c r="J79" s="348"/>
      <c r="K79" s="348"/>
      <c r="L79" s="348"/>
      <c r="M79" s="348"/>
      <c r="N79" s="348"/>
      <c r="O79" s="348"/>
      <c r="P79" s="348"/>
      <c r="S79" s="237"/>
    </row>
    <row r="80" spans="2:19">
      <c r="B80" s="236"/>
      <c r="S80" s="237"/>
    </row>
    <row r="81" spans="2:19" ht="15.75" thickBot="1">
      <c r="B81" s="240"/>
      <c r="C81" s="241"/>
      <c r="D81" s="241"/>
      <c r="E81" s="241"/>
      <c r="F81" s="241"/>
      <c r="G81" s="241"/>
      <c r="H81" s="241"/>
      <c r="I81" s="241"/>
      <c r="J81" s="241"/>
      <c r="K81" s="241"/>
      <c r="L81" s="241"/>
      <c r="M81" s="241"/>
      <c r="N81" s="241"/>
      <c r="O81" s="241"/>
      <c r="P81" s="241"/>
      <c r="Q81" s="241"/>
      <c r="R81" s="241"/>
      <c r="S81" s="242"/>
    </row>
    <row r="82" spans="2:19" ht="15.75" thickTop="1"/>
  </sheetData>
  <mergeCells count="35">
    <mergeCell ref="B2:S5"/>
    <mergeCell ref="B17:S37"/>
    <mergeCell ref="B41:S43"/>
    <mergeCell ref="B46:S48"/>
    <mergeCell ref="B52:S52"/>
    <mergeCell ref="C61:E63"/>
    <mergeCell ref="F61:P61"/>
    <mergeCell ref="F62:P62"/>
    <mergeCell ref="F63:P63"/>
    <mergeCell ref="B55:S55"/>
    <mergeCell ref="B58:S58"/>
    <mergeCell ref="B59:S59"/>
    <mergeCell ref="C60:E60"/>
    <mergeCell ref="F60:P60"/>
    <mergeCell ref="F64:P64"/>
    <mergeCell ref="C64:E67"/>
    <mergeCell ref="F65:P65"/>
    <mergeCell ref="F66:P66"/>
    <mergeCell ref="F67:P67"/>
    <mergeCell ref="F68:P68"/>
    <mergeCell ref="B71:S71"/>
    <mergeCell ref="C73:E73"/>
    <mergeCell ref="F73:P73"/>
    <mergeCell ref="F74:P74"/>
    <mergeCell ref="C68:E68"/>
    <mergeCell ref="C69:E69"/>
    <mergeCell ref="F69:P69"/>
    <mergeCell ref="C79:E79"/>
    <mergeCell ref="F79:P79"/>
    <mergeCell ref="F75:P75"/>
    <mergeCell ref="F76:P76"/>
    <mergeCell ref="C74:E76"/>
    <mergeCell ref="B77:S77"/>
    <mergeCell ref="C78:E78"/>
    <mergeCell ref="F78:P7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F4EC-F01E-744E-8817-3E8068981CD1}">
  <dimension ref="A1:AS66"/>
  <sheetViews>
    <sheetView zoomScaleNormal="100" zoomScaleSheetLayoutView="115" workbookViewId="0">
      <selection activeCell="A3" sqref="A3:A5"/>
    </sheetView>
  </sheetViews>
  <sheetFormatPr baseColWidth="10" defaultColWidth="10.7109375" defaultRowHeight="23.25"/>
  <cols>
    <col min="1" max="1" width="30.28515625" style="324" customWidth="1"/>
    <col min="2" max="2" width="19.140625" style="325" customWidth="1"/>
    <col min="3" max="3" width="23.85546875" style="326" customWidth="1"/>
    <col min="4" max="4" width="29.85546875" style="327" customWidth="1"/>
    <col min="5" max="5" width="46.85546875" style="327" customWidth="1"/>
    <col min="6" max="6" width="23.7109375" style="327" customWidth="1"/>
    <col min="7" max="7" width="45.7109375" style="325" customWidth="1"/>
    <col min="8" max="8" width="15.28515625" style="325" customWidth="1"/>
    <col min="9" max="9" width="17.28515625" style="325" customWidth="1"/>
    <col min="10" max="10" width="17" style="325" bestFit="1" customWidth="1"/>
    <col min="11" max="11" width="32.140625" style="325" customWidth="1"/>
    <col min="12" max="12" width="52.85546875" style="327" hidden="1" customWidth="1"/>
    <col min="13" max="13" width="40.85546875" style="325" hidden="1" customWidth="1"/>
    <col min="14" max="21" width="11.7109375" style="325" hidden="1" customWidth="1"/>
    <col min="22" max="22" width="12.140625" style="325" hidden="1" customWidth="1"/>
    <col min="23" max="26" width="11.7109375" style="325" hidden="1" customWidth="1"/>
    <col min="27" max="27" width="15.7109375" style="325" hidden="1" customWidth="1"/>
    <col min="28" max="29" width="10.7109375" style="315" hidden="1" customWidth="1"/>
    <col min="30" max="30" width="35.7109375" style="315" hidden="1" customWidth="1"/>
    <col min="31" max="31" width="19.42578125" style="315" hidden="1" customWidth="1"/>
    <col min="32" max="32" width="10.7109375" style="315" hidden="1" customWidth="1"/>
    <col min="33" max="33" width="15.7109375" style="315" hidden="1" customWidth="1"/>
    <col min="34" max="34" width="60.42578125" style="315" hidden="1" customWidth="1"/>
    <col min="35" max="35" width="14.7109375" style="315" hidden="1" customWidth="1"/>
    <col min="36" max="42" width="10.7109375" style="315" hidden="1" customWidth="1"/>
    <col min="43" max="45" width="10.7109375" style="315"/>
    <col min="46" max="16384" width="10.7109375" style="325"/>
  </cols>
  <sheetData>
    <row r="1" spans="1:42" s="315" customFormat="1" ht="30.75">
      <c r="A1" s="333" t="s">
        <v>554</v>
      </c>
      <c r="C1" s="316"/>
      <c r="D1" s="317"/>
      <c r="E1" s="318"/>
      <c r="F1" s="319"/>
      <c r="L1" s="319"/>
    </row>
    <row r="2" spans="1:42" s="315" customFormat="1">
      <c r="A2" s="320"/>
      <c r="C2" s="316"/>
      <c r="D2" s="319"/>
      <c r="E2" s="319"/>
      <c r="F2" s="319"/>
      <c r="L2" s="319"/>
    </row>
    <row r="3" spans="1:42" s="321" customFormat="1">
      <c r="A3" s="372" t="s">
        <v>497</v>
      </c>
      <c r="B3" s="372" t="s">
        <v>502</v>
      </c>
      <c r="C3" s="372" t="s">
        <v>46</v>
      </c>
      <c r="D3" s="372" t="s">
        <v>47</v>
      </c>
      <c r="E3" s="372" t="s">
        <v>406</v>
      </c>
      <c r="F3" s="372" t="s">
        <v>49</v>
      </c>
      <c r="G3" s="372" t="s">
        <v>50</v>
      </c>
      <c r="H3" s="372" t="s">
        <v>522</v>
      </c>
      <c r="I3" s="372" t="s">
        <v>48</v>
      </c>
      <c r="J3" s="372" t="s">
        <v>167</v>
      </c>
      <c r="K3" s="372" t="s">
        <v>51</v>
      </c>
      <c r="L3" s="371" t="s">
        <v>169</v>
      </c>
      <c r="M3" s="371" t="s">
        <v>170</v>
      </c>
      <c r="N3" s="375" t="s">
        <v>181</v>
      </c>
      <c r="O3" s="375"/>
      <c r="P3" s="375"/>
      <c r="Q3" s="375"/>
      <c r="R3" s="375"/>
      <c r="S3" s="375"/>
      <c r="T3" s="375"/>
      <c r="U3" s="375"/>
      <c r="V3" s="375"/>
      <c r="W3" s="375"/>
      <c r="X3" s="375"/>
      <c r="Y3" s="375"/>
      <c r="Z3" s="299"/>
      <c r="AA3" s="373" t="s">
        <v>52</v>
      </c>
      <c r="AB3" s="373"/>
      <c r="AC3" s="373"/>
      <c r="AD3" s="373"/>
      <c r="AE3" s="373" t="s">
        <v>75</v>
      </c>
      <c r="AF3" s="373"/>
      <c r="AG3" s="373"/>
      <c r="AH3" s="373"/>
      <c r="AI3" s="373" t="s">
        <v>76</v>
      </c>
      <c r="AJ3" s="373"/>
      <c r="AK3" s="373"/>
      <c r="AL3" s="373"/>
      <c r="AM3" s="373" t="s">
        <v>171</v>
      </c>
      <c r="AN3" s="373"/>
      <c r="AO3" s="373"/>
      <c r="AP3" s="373"/>
    </row>
    <row r="4" spans="1:42" s="321" customFormat="1" ht="47.1" customHeight="1">
      <c r="A4" s="372"/>
      <c r="B4" s="372"/>
      <c r="C4" s="372"/>
      <c r="D4" s="372"/>
      <c r="E4" s="372"/>
      <c r="F4" s="372"/>
      <c r="G4" s="372"/>
      <c r="H4" s="372"/>
      <c r="I4" s="372"/>
      <c r="J4" s="372"/>
      <c r="K4" s="372"/>
      <c r="L4" s="371"/>
      <c r="M4" s="371"/>
      <c r="N4" s="373" t="s">
        <v>24</v>
      </c>
      <c r="O4" s="373"/>
      <c r="P4" s="373"/>
      <c r="Q4" s="373" t="s">
        <v>25</v>
      </c>
      <c r="R4" s="373"/>
      <c r="S4" s="373"/>
      <c r="T4" s="373" t="s">
        <v>30</v>
      </c>
      <c r="U4" s="373"/>
      <c r="V4" s="373"/>
      <c r="W4" s="373" t="s">
        <v>32</v>
      </c>
      <c r="X4" s="373"/>
      <c r="Y4" s="373"/>
      <c r="Z4" s="374" t="s">
        <v>168</v>
      </c>
      <c r="AA4" s="373"/>
      <c r="AB4" s="373"/>
      <c r="AC4" s="373"/>
      <c r="AD4" s="373"/>
      <c r="AE4" s="373"/>
      <c r="AF4" s="373"/>
      <c r="AG4" s="373"/>
      <c r="AH4" s="373"/>
      <c r="AI4" s="373"/>
      <c r="AJ4" s="373"/>
      <c r="AK4" s="373"/>
      <c r="AL4" s="373"/>
      <c r="AM4" s="373"/>
      <c r="AN4" s="373"/>
      <c r="AO4" s="373"/>
      <c r="AP4" s="373"/>
    </row>
    <row r="5" spans="1:42" s="321" customFormat="1" ht="0.95" customHeight="1">
      <c r="A5" s="372"/>
      <c r="B5" s="372"/>
      <c r="C5" s="372"/>
      <c r="D5" s="372"/>
      <c r="E5" s="372"/>
      <c r="F5" s="372"/>
      <c r="G5" s="372"/>
      <c r="H5" s="372"/>
      <c r="I5" s="372"/>
      <c r="J5" s="372"/>
      <c r="K5" s="372"/>
      <c r="L5" s="371"/>
      <c r="M5" s="371"/>
      <c r="N5" s="204" t="s">
        <v>53</v>
      </c>
      <c r="O5" s="204" t="s">
        <v>54</v>
      </c>
      <c r="P5" s="204" t="s">
        <v>55</v>
      </c>
      <c r="Q5" s="204" t="s">
        <v>56</v>
      </c>
      <c r="R5" s="204" t="s">
        <v>57</v>
      </c>
      <c r="S5" s="204" t="s">
        <v>58</v>
      </c>
      <c r="T5" s="204" t="s">
        <v>59</v>
      </c>
      <c r="U5" s="204" t="s">
        <v>60</v>
      </c>
      <c r="V5" s="204" t="s">
        <v>61</v>
      </c>
      <c r="W5" s="204" t="s">
        <v>62</v>
      </c>
      <c r="X5" s="204" t="s">
        <v>63</v>
      </c>
      <c r="Y5" s="204" t="s">
        <v>64</v>
      </c>
      <c r="Z5" s="374"/>
      <c r="AA5" s="204" t="s">
        <v>72</v>
      </c>
      <c r="AB5" s="204" t="s">
        <v>73</v>
      </c>
      <c r="AC5" s="204" t="s">
        <v>65</v>
      </c>
      <c r="AD5" s="204" t="s">
        <v>66</v>
      </c>
      <c r="AE5" s="204" t="s">
        <v>72</v>
      </c>
      <c r="AF5" s="204" t="s">
        <v>73</v>
      </c>
      <c r="AG5" s="204" t="s">
        <v>65</v>
      </c>
      <c r="AH5" s="204" t="s">
        <v>66</v>
      </c>
      <c r="AI5" s="204" t="s">
        <v>72</v>
      </c>
      <c r="AJ5" s="204" t="s">
        <v>73</v>
      </c>
      <c r="AK5" s="204" t="s">
        <v>65</v>
      </c>
      <c r="AL5" s="204" t="s">
        <v>66</v>
      </c>
      <c r="AM5" s="204" t="s">
        <v>72</v>
      </c>
      <c r="AN5" s="204" t="s">
        <v>73</v>
      </c>
      <c r="AO5" s="204" t="s">
        <v>65</v>
      </c>
      <c r="AP5" s="204" t="s">
        <v>66</v>
      </c>
    </row>
    <row r="6" spans="1:42" s="315" customFormat="1" ht="90.95" customHeight="1">
      <c r="A6" s="305" t="s">
        <v>67</v>
      </c>
      <c r="B6" s="306" t="s">
        <v>45</v>
      </c>
      <c r="C6" s="307" t="s">
        <v>549</v>
      </c>
      <c r="D6" s="308" t="s">
        <v>182</v>
      </c>
      <c r="E6" s="314" t="s">
        <v>403</v>
      </c>
      <c r="F6" s="307" t="s">
        <v>407</v>
      </c>
      <c r="G6" s="309" t="s">
        <v>183</v>
      </c>
      <c r="H6" s="309" t="s">
        <v>184</v>
      </c>
      <c r="I6" s="307" t="s">
        <v>79</v>
      </c>
      <c r="J6" s="310">
        <v>1</v>
      </c>
      <c r="K6" s="309" t="s">
        <v>185</v>
      </c>
      <c r="L6" s="300" t="s">
        <v>186</v>
      </c>
      <c r="M6" s="301">
        <v>177179625</v>
      </c>
      <c r="N6" s="302">
        <v>0</v>
      </c>
      <c r="O6" s="302">
        <v>0.1</v>
      </c>
      <c r="P6" s="302">
        <f>O6+10%</f>
        <v>0.2</v>
      </c>
      <c r="Q6" s="302">
        <f>P6+20%</f>
        <v>0.4</v>
      </c>
      <c r="R6" s="302">
        <f>Q6+10%</f>
        <v>0.5</v>
      </c>
      <c r="S6" s="302">
        <f t="shared" ref="S6:T6" si="0">R6+10%</f>
        <v>0.6</v>
      </c>
      <c r="T6" s="302">
        <f t="shared" si="0"/>
        <v>0.7</v>
      </c>
      <c r="U6" s="302">
        <f>T6+5%</f>
        <v>0.75</v>
      </c>
      <c r="V6" s="302">
        <f t="shared" ref="V6:Y6" si="1">U6+5%</f>
        <v>0.8</v>
      </c>
      <c r="W6" s="302">
        <f t="shared" si="1"/>
        <v>0.85000000000000009</v>
      </c>
      <c r="X6" s="302">
        <f>W6+10%</f>
        <v>0.95000000000000007</v>
      </c>
      <c r="Y6" s="302">
        <f t="shared" si="1"/>
        <v>1</v>
      </c>
      <c r="Z6" s="302">
        <f>Y6</f>
        <v>1</v>
      </c>
      <c r="AA6" s="322"/>
      <c r="AB6" s="322"/>
      <c r="AC6" s="322"/>
      <c r="AD6" s="322"/>
      <c r="AE6" s="322"/>
      <c r="AF6" s="322"/>
      <c r="AG6" s="322"/>
      <c r="AH6" s="322"/>
      <c r="AI6" s="322"/>
      <c r="AJ6" s="322"/>
      <c r="AK6" s="322"/>
      <c r="AL6" s="322"/>
      <c r="AM6" s="322"/>
      <c r="AN6" s="322"/>
      <c r="AO6" s="322"/>
      <c r="AP6" s="322"/>
    </row>
    <row r="7" spans="1:42" s="315" customFormat="1" ht="72.95" customHeight="1">
      <c r="A7" s="305" t="s">
        <v>67</v>
      </c>
      <c r="B7" s="306" t="s">
        <v>45</v>
      </c>
      <c r="C7" s="307" t="s">
        <v>549</v>
      </c>
      <c r="D7" s="308" t="s">
        <v>182</v>
      </c>
      <c r="E7" s="314" t="s">
        <v>404</v>
      </c>
      <c r="F7" s="307" t="s">
        <v>408</v>
      </c>
      <c r="G7" s="309" t="s">
        <v>187</v>
      </c>
      <c r="H7" s="309" t="s">
        <v>188</v>
      </c>
      <c r="I7" s="307" t="s">
        <v>177</v>
      </c>
      <c r="J7" s="311">
        <v>5</v>
      </c>
      <c r="K7" s="309" t="s">
        <v>552</v>
      </c>
      <c r="L7" s="300" t="s">
        <v>189</v>
      </c>
      <c r="M7" s="301">
        <v>1142100615</v>
      </c>
      <c r="N7" s="303">
        <v>0</v>
      </c>
      <c r="O7" s="303">
        <v>0</v>
      </c>
      <c r="P7" s="303">
        <v>0</v>
      </c>
      <c r="Q7" s="303">
        <v>0</v>
      </c>
      <c r="R7" s="303">
        <v>0</v>
      </c>
      <c r="S7" s="303">
        <v>0</v>
      </c>
      <c r="T7" s="303">
        <v>0</v>
      </c>
      <c r="U7" s="303">
        <v>0</v>
      </c>
      <c r="V7" s="303">
        <v>0</v>
      </c>
      <c r="W7" s="303">
        <v>0</v>
      </c>
      <c r="X7" s="303">
        <v>0</v>
      </c>
      <c r="Y7" s="303">
        <v>5</v>
      </c>
      <c r="Z7" s="303">
        <f>Y7</f>
        <v>5</v>
      </c>
      <c r="AA7" s="322"/>
      <c r="AB7" s="322"/>
      <c r="AC7" s="322"/>
      <c r="AD7" s="322"/>
      <c r="AE7" s="322"/>
      <c r="AF7" s="322"/>
      <c r="AG7" s="322"/>
      <c r="AH7" s="322"/>
      <c r="AI7" s="322"/>
      <c r="AJ7" s="322"/>
      <c r="AK7" s="322"/>
      <c r="AL7" s="322"/>
      <c r="AM7" s="322"/>
      <c r="AN7" s="322"/>
      <c r="AO7" s="322"/>
      <c r="AP7" s="322"/>
    </row>
    <row r="8" spans="1:42" s="315" customFormat="1" ht="86.1" customHeight="1">
      <c r="A8" s="305" t="s">
        <v>67</v>
      </c>
      <c r="B8" s="306" t="s">
        <v>45</v>
      </c>
      <c r="C8" s="307" t="s">
        <v>549</v>
      </c>
      <c r="D8" s="308" t="s">
        <v>182</v>
      </c>
      <c r="E8" s="314" t="s">
        <v>404</v>
      </c>
      <c r="F8" s="307" t="s">
        <v>409</v>
      </c>
      <c r="G8" s="309" t="s">
        <v>190</v>
      </c>
      <c r="H8" s="309" t="s">
        <v>191</v>
      </c>
      <c r="I8" s="307" t="s">
        <v>177</v>
      </c>
      <c r="J8" s="311">
        <v>2</v>
      </c>
      <c r="K8" s="309" t="s">
        <v>192</v>
      </c>
      <c r="L8" s="300" t="s">
        <v>193</v>
      </c>
      <c r="M8" s="301">
        <v>162700000</v>
      </c>
      <c r="N8" s="303">
        <v>0</v>
      </c>
      <c r="O8" s="303">
        <v>0</v>
      </c>
      <c r="P8" s="303">
        <v>0</v>
      </c>
      <c r="Q8" s="303">
        <v>1</v>
      </c>
      <c r="R8" s="303">
        <v>1</v>
      </c>
      <c r="S8" s="303">
        <f>R8+0</f>
        <v>1</v>
      </c>
      <c r="T8" s="303">
        <f t="shared" ref="T8:U8" si="2">S8+0</f>
        <v>1</v>
      </c>
      <c r="U8" s="303">
        <f t="shared" si="2"/>
        <v>1</v>
      </c>
      <c r="V8" s="303">
        <f>U8+1</f>
        <v>2</v>
      </c>
      <c r="W8" s="303">
        <v>0</v>
      </c>
      <c r="X8" s="303">
        <v>0</v>
      </c>
      <c r="Y8" s="303">
        <v>0</v>
      </c>
      <c r="Z8" s="303">
        <v>2</v>
      </c>
      <c r="AA8" s="322"/>
      <c r="AB8" s="322"/>
      <c r="AC8" s="322"/>
      <c r="AD8" s="322"/>
      <c r="AE8" s="322"/>
      <c r="AF8" s="322"/>
      <c r="AG8" s="322"/>
      <c r="AH8" s="322"/>
      <c r="AI8" s="322"/>
      <c r="AJ8" s="322"/>
      <c r="AK8" s="322"/>
      <c r="AL8" s="322"/>
      <c r="AM8" s="322"/>
      <c r="AN8" s="322"/>
      <c r="AO8" s="322"/>
      <c r="AP8" s="322"/>
    </row>
    <row r="9" spans="1:42" s="315" customFormat="1" ht="96.95" customHeight="1">
      <c r="A9" s="305" t="s">
        <v>67</v>
      </c>
      <c r="B9" s="306" t="s">
        <v>45</v>
      </c>
      <c r="C9" s="307" t="s">
        <v>549</v>
      </c>
      <c r="D9" s="308" t="s">
        <v>182</v>
      </c>
      <c r="E9" s="314" t="s">
        <v>403</v>
      </c>
      <c r="F9" s="307" t="s">
        <v>410</v>
      </c>
      <c r="G9" s="309" t="s">
        <v>194</v>
      </c>
      <c r="H9" s="309" t="s">
        <v>184</v>
      </c>
      <c r="I9" s="307" t="s">
        <v>79</v>
      </c>
      <c r="J9" s="310">
        <v>1</v>
      </c>
      <c r="K9" s="309" t="s">
        <v>195</v>
      </c>
      <c r="L9" s="300" t="s">
        <v>196</v>
      </c>
      <c r="M9" s="301">
        <v>80000000</v>
      </c>
      <c r="N9" s="302">
        <v>0</v>
      </c>
      <c r="O9" s="302">
        <v>0.1</v>
      </c>
      <c r="P9" s="302">
        <f>O9+10%</f>
        <v>0.2</v>
      </c>
      <c r="Q9" s="302">
        <f>P9+20%</f>
        <v>0.4</v>
      </c>
      <c r="R9" s="302">
        <f>Q9+10%</f>
        <v>0.5</v>
      </c>
      <c r="S9" s="302">
        <f t="shared" ref="S9:T9" si="3">R9+10%</f>
        <v>0.6</v>
      </c>
      <c r="T9" s="302">
        <f t="shared" si="3"/>
        <v>0.7</v>
      </c>
      <c r="U9" s="302">
        <f>T9+5%</f>
        <v>0.75</v>
      </c>
      <c r="V9" s="302">
        <f t="shared" ref="V9:Y9" si="4">U9+5%</f>
        <v>0.8</v>
      </c>
      <c r="W9" s="302">
        <f t="shared" si="4"/>
        <v>0.85000000000000009</v>
      </c>
      <c r="X9" s="302">
        <f>W9+10%</f>
        <v>0.95000000000000007</v>
      </c>
      <c r="Y9" s="302">
        <f t="shared" si="4"/>
        <v>1</v>
      </c>
      <c r="Z9" s="302">
        <f t="shared" ref="Z9:Z13" si="5">MAX(N9:Y9)</f>
        <v>1</v>
      </c>
      <c r="AA9" s="322"/>
      <c r="AB9" s="322"/>
      <c r="AC9" s="322"/>
      <c r="AD9" s="322"/>
      <c r="AE9" s="322"/>
      <c r="AF9" s="322"/>
      <c r="AG9" s="322"/>
      <c r="AH9" s="322"/>
      <c r="AI9" s="322"/>
      <c r="AJ9" s="322"/>
      <c r="AK9" s="322"/>
      <c r="AL9" s="322"/>
      <c r="AM9" s="322"/>
      <c r="AN9" s="322"/>
      <c r="AO9" s="322"/>
      <c r="AP9" s="322"/>
    </row>
    <row r="10" spans="1:42" s="315" customFormat="1" ht="81.95" customHeight="1">
      <c r="A10" s="305" t="s">
        <v>67</v>
      </c>
      <c r="B10" s="306" t="s">
        <v>45</v>
      </c>
      <c r="C10" s="307" t="s">
        <v>549</v>
      </c>
      <c r="D10" s="308" t="s">
        <v>197</v>
      </c>
      <c r="E10" s="314" t="s">
        <v>403</v>
      </c>
      <c r="F10" s="307" t="s">
        <v>411</v>
      </c>
      <c r="G10" s="309" t="s">
        <v>198</v>
      </c>
      <c r="H10" s="309" t="s">
        <v>199</v>
      </c>
      <c r="I10" s="307" t="s">
        <v>79</v>
      </c>
      <c r="J10" s="310">
        <v>1</v>
      </c>
      <c r="K10" s="309" t="s">
        <v>200</v>
      </c>
      <c r="L10" s="300" t="s">
        <v>201</v>
      </c>
      <c r="M10" s="301">
        <v>322000000</v>
      </c>
      <c r="N10" s="304">
        <f>1/12</f>
        <v>8.3333333333333329E-2</v>
      </c>
      <c r="O10" s="302">
        <f>+N10+N10</f>
        <v>0.16666666666666666</v>
      </c>
      <c r="P10" s="304">
        <f t="shared" ref="P10:Y10" si="6">+O10+$N$10</f>
        <v>0.25</v>
      </c>
      <c r="Q10" s="304">
        <f t="shared" si="6"/>
        <v>0.33333333333333331</v>
      </c>
      <c r="R10" s="304">
        <f t="shared" si="6"/>
        <v>0.41666666666666663</v>
      </c>
      <c r="S10" s="304">
        <f t="shared" si="6"/>
        <v>0.49999999999999994</v>
      </c>
      <c r="T10" s="304">
        <f t="shared" si="6"/>
        <v>0.58333333333333326</v>
      </c>
      <c r="U10" s="304">
        <f t="shared" si="6"/>
        <v>0.66666666666666663</v>
      </c>
      <c r="V10" s="304">
        <f t="shared" si="6"/>
        <v>0.75</v>
      </c>
      <c r="W10" s="304">
        <f t="shared" si="6"/>
        <v>0.83333333333333337</v>
      </c>
      <c r="X10" s="304">
        <f t="shared" si="6"/>
        <v>0.91666666666666674</v>
      </c>
      <c r="Y10" s="304">
        <f t="shared" si="6"/>
        <v>1</v>
      </c>
      <c r="Z10" s="302">
        <f t="shared" si="5"/>
        <v>1</v>
      </c>
      <c r="AA10" s="322"/>
      <c r="AB10" s="322"/>
      <c r="AC10" s="322"/>
      <c r="AD10" s="322"/>
      <c r="AE10" s="322"/>
      <c r="AF10" s="322"/>
      <c r="AG10" s="322"/>
      <c r="AH10" s="322"/>
      <c r="AI10" s="322"/>
      <c r="AJ10" s="322"/>
      <c r="AK10" s="322"/>
      <c r="AL10" s="322"/>
      <c r="AM10" s="322"/>
      <c r="AN10" s="322"/>
      <c r="AO10" s="322"/>
      <c r="AP10" s="322"/>
    </row>
    <row r="11" spans="1:42" s="315" customFormat="1" ht="75">
      <c r="A11" s="305" t="s">
        <v>67</v>
      </c>
      <c r="B11" s="306" t="s">
        <v>45</v>
      </c>
      <c r="C11" s="307" t="s">
        <v>549</v>
      </c>
      <c r="D11" s="308" t="s">
        <v>202</v>
      </c>
      <c r="E11" s="314" t="s">
        <v>405</v>
      </c>
      <c r="F11" s="307" t="s">
        <v>412</v>
      </c>
      <c r="G11" s="309" t="s">
        <v>337</v>
      </c>
      <c r="H11" s="309" t="s">
        <v>203</v>
      </c>
      <c r="I11" s="307" t="s">
        <v>79</v>
      </c>
      <c r="J11" s="310">
        <v>1</v>
      </c>
      <c r="K11" s="309" t="s">
        <v>539</v>
      </c>
      <c r="L11" s="300" t="s">
        <v>204</v>
      </c>
      <c r="M11" s="301">
        <f>351208000*2</f>
        <v>702416000</v>
      </c>
      <c r="N11" s="302">
        <v>0</v>
      </c>
      <c r="O11" s="302">
        <v>0</v>
      </c>
      <c r="P11" s="302">
        <v>0</v>
      </c>
      <c r="Q11" s="302">
        <v>0.3</v>
      </c>
      <c r="R11" s="302">
        <f t="shared" ref="R11:U11" si="7">Q11+15%</f>
        <v>0.44999999999999996</v>
      </c>
      <c r="S11" s="302">
        <f t="shared" si="7"/>
        <v>0.6</v>
      </c>
      <c r="T11" s="302">
        <f t="shared" si="7"/>
        <v>0.75</v>
      </c>
      <c r="U11" s="302">
        <f t="shared" si="7"/>
        <v>0.9</v>
      </c>
      <c r="V11" s="302">
        <f>U11+10%</f>
        <v>1</v>
      </c>
      <c r="W11" s="302">
        <v>0</v>
      </c>
      <c r="X11" s="302">
        <v>0</v>
      </c>
      <c r="Y11" s="302">
        <v>0</v>
      </c>
      <c r="Z11" s="302">
        <f t="shared" si="5"/>
        <v>1</v>
      </c>
      <c r="AA11" s="322"/>
      <c r="AB11" s="322"/>
      <c r="AC11" s="322"/>
      <c r="AD11" s="322"/>
      <c r="AE11" s="322"/>
      <c r="AF11" s="322"/>
      <c r="AG11" s="322"/>
      <c r="AH11" s="322"/>
      <c r="AI11" s="322"/>
      <c r="AJ11" s="322"/>
      <c r="AK11" s="322"/>
      <c r="AL11" s="322"/>
      <c r="AM11" s="322"/>
      <c r="AN11" s="322"/>
      <c r="AO11" s="322"/>
      <c r="AP11" s="322"/>
    </row>
    <row r="12" spans="1:42" s="315" customFormat="1" ht="75">
      <c r="A12" s="305" t="s">
        <v>67</v>
      </c>
      <c r="B12" s="306" t="s">
        <v>45</v>
      </c>
      <c r="C12" s="307" t="s">
        <v>549</v>
      </c>
      <c r="D12" s="308" t="s">
        <v>197</v>
      </c>
      <c r="E12" s="314" t="s">
        <v>403</v>
      </c>
      <c r="F12" s="307" t="s">
        <v>413</v>
      </c>
      <c r="G12" s="309" t="s">
        <v>205</v>
      </c>
      <c r="H12" s="309" t="s">
        <v>206</v>
      </c>
      <c r="I12" s="307" t="s">
        <v>79</v>
      </c>
      <c r="J12" s="310">
        <v>1</v>
      </c>
      <c r="K12" s="309" t="s">
        <v>207</v>
      </c>
      <c r="L12" s="300" t="s">
        <v>208</v>
      </c>
      <c r="M12" s="301">
        <v>245844295</v>
      </c>
      <c r="N12" s="304">
        <v>0</v>
      </c>
      <c r="O12" s="304">
        <v>0.05</v>
      </c>
      <c r="P12" s="304">
        <f>O12+5%</f>
        <v>0.1</v>
      </c>
      <c r="Q12" s="304">
        <f>P12+10%</f>
        <v>0.2</v>
      </c>
      <c r="R12" s="304">
        <f>Q12+10%</f>
        <v>0.30000000000000004</v>
      </c>
      <c r="S12" s="304">
        <f t="shared" ref="S12:Y13" si="8">R12+10%</f>
        <v>0.4</v>
      </c>
      <c r="T12" s="304">
        <f t="shared" si="8"/>
        <v>0.5</v>
      </c>
      <c r="U12" s="304">
        <f t="shared" si="8"/>
        <v>0.6</v>
      </c>
      <c r="V12" s="304">
        <f t="shared" si="8"/>
        <v>0.7</v>
      </c>
      <c r="W12" s="304">
        <f t="shared" si="8"/>
        <v>0.79999999999999993</v>
      </c>
      <c r="X12" s="304">
        <f t="shared" si="8"/>
        <v>0.89999999999999991</v>
      </c>
      <c r="Y12" s="304">
        <f t="shared" si="8"/>
        <v>0.99999999999999989</v>
      </c>
      <c r="Z12" s="302">
        <f t="shared" si="5"/>
        <v>0.99999999999999989</v>
      </c>
      <c r="AA12" s="322"/>
      <c r="AB12" s="322"/>
      <c r="AC12" s="322"/>
      <c r="AD12" s="322"/>
      <c r="AE12" s="322"/>
      <c r="AF12" s="322"/>
      <c r="AG12" s="322"/>
      <c r="AH12" s="322"/>
      <c r="AI12" s="322"/>
      <c r="AJ12" s="322"/>
      <c r="AK12" s="322"/>
      <c r="AL12" s="322"/>
      <c r="AM12" s="322"/>
      <c r="AN12" s="322"/>
      <c r="AO12" s="322"/>
      <c r="AP12" s="322"/>
    </row>
    <row r="13" spans="1:42" s="315" customFormat="1" ht="75">
      <c r="A13" s="305" t="s">
        <v>67</v>
      </c>
      <c r="B13" s="306" t="s">
        <v>45</v>
      </c>
      <c r="C13" s="307" t="s">
        <v>549</v>
      </c>
      <c r="D13" s="308" t="s">
        <v>197</v>
      </c>
      <c r="E13" s="314" t="s">
        <v>403</v>
      </c>
      <c r="F13" s="307" t="s">
        <v>414</v>
      </c>
      <c r="G13" s="309" t="s">
        <v>209</v>
      </c>
      <c r="H13" s="309" t="s">
        <v>210</v>
      </c>
      <c r="I13" s="307" t="s">
        <v>79</v>
      </c>
      <c r="J13" s="310">
        <v>1</v>
      </c>
      <c r="K13" s="309" t="s">
        <v>207</v>
      </c>
      <c r="L13" s="300" t="s">
        <v>211</v>
      </c>
      <c r="M13" s="301">
        <v>245844295</v>
      </c>
      <c r="N13" s="304">
        <v>0</v>
      </c>
      <c r="O13" s="304">
        <v>0.05</v>
      </c>
      <c r="P13" s="304">
        <f>O13+5%</f>
        <v>0.1</v>
      </c>
      <c r="Q13" s="304">
        <f>P13+10%</f>
        <v>0.2</v>
      </c>
      <c r="R13" s="304">
        <f>Q13+10%</f>
        <v>0.30000000000000004</v>
      </c>
      <c r="S13" s="304">
        <f t="shared" si="8"/>
        <v>0.4</v>
      </c>
      <c r="T13" s="304">
        <f t="shared" si="8"/>
        <v>0.5</v>
      </c>
      <c r="U13" s="304">
        <f t="shared" si="8"/>
        <v>0.6</v>
      </c>
      <c r="V13" s="304">
        <f t="shared" si="8"/>
        <v>0.7</v>
      </c>
      <c r="W13" s="304">
        <f t="shared" si="8"/>
        <v>0.79999999999999993</v>
      </c>
      <c r="X13" s="304">
        <f t="shared" si="8"/>
        <v>0.89999999999999991</v>
      </c>
      <c r="Y13" s="304">
        <f t="shared" si="8"/>
        <v>0.99999999999999989</v>
      </c>
      <c r="Z13" s="302">
        <f t="shared" si="5"/>
        <v>0.99999999999999989</v>
      </c>
      <c r="AA13" s="322"/>
      <c r="AB13" s="322"/>
      <c r="AC13" s="322"/>
      <c r="AD13" s="322"/>
      <c r="AE13" s="322"/>
      <c r="AF13" s="322"/>
      <c r="AG13" s="322"/>
      <c r="AH13" s="322"/>
      <c r="AI13" s="322"/>
      <c r="AJ13" s="322"/>
      <c r="AK13" s="322"/>
      <c r="AL13" s="322"/>
      <c r="AM13" s="322"/>
      <c r="AN13" s="322"/>
      <c r="AO13" s="322"/>
      <c r="AP13" s="322"/>
    </row>
    <row r="14" spans="1:42" s="315" customFormat="1" ht="101.1" customHeight="1">
      <c r="A14" s="305" t="s">
        <v>67</v>
      </c>
      <c r="B14" s="306" t="s">
        <v>45</v>
      </c>
      <c r="C14" s="307" t="s">
        <v>549</v>
      </c>
      <c r="D14" s="312" t="s">
        <v>70</v>
      </c>
      <c r="E14" s="314" t="s">
        <v>403</v>
      </c>
      <c r="F14" s="307" t="s">
        <v>415</v>
      </c>
      <c r="G14" s="309" t="s">
        <v>540</v>
      </c>
      <c r="H14" s="309" t="s">
        <v>365</v>
      </c>
      <c r="I14" s="307" t="s">
        <v>177</v>
      </c>
      <c r="J14" s="311">
        <v>1</v>
      </c>
      <c r="K14" s="309" t="s">
        <v>366</v>
      </c>
      <c r="L14" s="300" t="s">
        <v>367</v>
      </c>
      <c r="M14" s="301" t="s">
        <v>368</v>
      </c>
      <c r="N14" s="304"/>
      <c r="O14" s="304"/>
      <c r="P14" s="304"/>
      <c r="Q14" s="304"/>
      <c r="R14" s="304"/>
      <c r="S14" s="304"/>
      <c r="T14" s="304"/>
      <c r="U14" s="304"/>
      <c r="V14" s="304"/>
      <c r="W14" s="304"/>
      <c r="X14" s="304"/>
      <c r="Y14" s="304"/>
      <c r="Z14" s="302"/>
      <c r="AA14" s="322"/>
      <c r="AB14" s="322"/>
      <c r="AC14" s="322"/>
      <c r="AD14" s="322"/>
      <c r="AE14" s="322"/>
      <c r="AF14" s="322"/>
      <c r="AG14" s="322"/>
      <c r="AH14" s="322"/>
      <c r="AI14" s="322"/>
      <c r="AJ14" s="322"/>
      <c r="AK14" s="322"/>
      <c r="AL14" s="322"/>
      <c r="AM14" s="322"/>
      <c r="AN14" s="322"/>
      <c r="AO14" s="322"/>
      <c r="AP14" s="322"/>
    </row>
    <row r="15" spans="1:42" s="315" customFormat="1" ht="99" customHeight="1">
      <c r="A15" s="305" t="s">
        <v>67</v>
      </c>
      <c r="B15" s="306" t="s">
        <v>45</v>
      </c>
      <c r="C15" s="307" t="s">
        <v>549</v>
      </c>
      <c r="D15" s="308" t="s">
        <v>212</v>
      </c>
      <c r="E15" s="314" t="s">
        <v>403</v>
      </c>
      <c r="F15" s="307" t="s">
        <v>416</v>
      </c>
      <c r="G15" s="309" t="s">
        <v>541</v>
      </c>
      <c r="H15" s="309" t="s">
        <v>213</v>
      </c>
      <c r="I15" s="307" t="s">
        <v>177</v>
      </c>
      <c r="J15" s="311">
        <v>293</v>
      </c>
      <c r="K15" s="309" t="s">
        <v>214</v>
      </c>
      <c r="L15" s="300" t="s">
        <v>215</v>
      </c>
      <c r="M15" s="301">
        <v>2321428398</v>
      </c>
      <c r="N15" s="303">
        <v>24</v>
      </c>
      <c r="O15" s="303">
        <f>N15+24</f>
        <v>48</v>
      </c>
      <c r="P15" s="303">
        <f>O15+25</f>
        <v>73</v>
      </c>
      <c r="Q15" s="303">
        <f t="shared" ref="Q15:T15" si="9">P15+25</f>
        <v>98</v>
      </c>
      <c r="R15" s="303">
        <f t="shared" si="9"/>
        <v>123</v>
      </c>
      <c r="S15" s="303">
        <f t="shared" si="9"/>
        <v>148</v>
      </c>
      <c r="T15" s="303">
        <f t="shared" si="9"/>
        <v>173</v>
      </c>
      <c r="U15" s="303">
        <f>T15+24</f>
        <v>197</v>
      </c>
      <c r="V15" s="303">
        <f t="shared" ref="V15:Y15" si="10">U15+24</f>
        <v>221</v>
      </c>
      <c r="W15" s="303">
        <f t="shared" si="10"/>
        <v>245</v>
      </c>
      <c r="X15" s="303">
        <f t="shared" si="10"/>
        <v>269</v>
      </c>
      <c r="Y15" s="303">
        <f t="shared" si="10"/>
        <v>293</v>
      </c>
      <c r="Z15" s="303">
        <f>Y15</f>
        <v>293</v>
      </c>
      <c r="AA15" s="322"/>
      <c r="AB15" s="322"/>
      <c r="AC15" s="322"/>
      <c r="AD15" s="322"/>
      <c r="AE15" s="322"/>
      <c r="AF15" s="322"/>
      <c r="AG15" s="322"/>
      <c r="AH15" s="322"/>
      <c r="AI15" s="322"/>
      <c r="AJ15" s="322"/>
      <c r="AK15" s="322"/>
      <c r="AL15" s="322"/>
      <c r="AM15" s="322"/>
      <c r="AN15" s="322"/>
      <c r="AO15" s="322"/>
      <c r="AP15" s="322"/>
    </row>
    <row r="16" spans="1:42" s="315" customFormat="1" ht="75">
      <c r="A16" s="305" t="s">
        <v>67</v>
      </c>
      <c r="B16" s="306" t="s">
        <v>45</v>
      </c>
      <c r="C16" s="307" t="s">
        <v>549</v>
      </c>
      <c r="D16" s="308" t="s">
        <v>197</v>
      </c>
      <c r="E16" s="314" t="s">
        <v>403</v>
      </c>
      <c r="F16" s="307" t="s">
        <v>417</v>
      </c>
      <c r="G16" s="309" t="s">
        <v>216</v>
      </c>
      <c r="H16" s="309" t="s">
        <v>217</v>
      </c>
      <c r="I16" s="307" t="s">
        <v>79</v>
      </c>
      <c r="J16" s="310">
        <v>1</v>
      </c>
      <c r="K16" s="309" t="s">
        <v>218</v>
      </c>
      <c r="L16" s="300"/>
      <c r="M16" s="301">
        <f>+M21</f>
        <v>0</v>
      </c>
      <c r="N16" s="304">
        <v>0.1</v>
      </c>
      <c r="O16" s="304">
        <f>N16+15%</f>
        <v>0.25</v>
      </c>
      <c r="P16" s="304">
        <f t="shared" ref="P16:T16" si="11">O16+15%</f>
        <v>0.4</v>
      </c>
      <c r="Q16" s="304">
        <f t="shared" si="11"/>
        <v>0.55000000000000004</v>
      </c>
      <c r="R16" s="304">
        <f t="shared" si="11"/>
        <v>0.70000000000000007</v>
      </c>
      <c r="S16" s="304">
        <f t="shared" si="11"/>
        <v>0.85000000000000009</v>
      </c>
      <c r="T16" s="304">
        <f t="shared" si="11"/>
        <v>1</v>
      </c>
      <c r="U16" s="303">
        <v>0</v>
      </c>
      <c r="V16" s="303">
        <v>0</v>
      </c>
      <c r="W16" s="303">
        <v>0</v>
      </c>
      <c r="X16" s="303">
        <v>0</v>
      </c>
      <c r="Y16" s="303">
        <v>0</v>
      </c>
      <c r="Z16" s="302">
        <f>MAX(N16:Y16)</f>
        <v>1</v>
      </c>
      <c r="AA16" s="322"/>
      <c r="AB16" s="322"/>
      <c r="AC16" s="322"/>
      <c r="AD16" s="322"/>
      <c r="AE16" s="322"/>
      <c r="AF16" s="322"/>
      <c r="AG16" s="322"/>
      <c r="AH16" s="322"/>
      <c r="AI16" s="322"/>
      <c r="AJ16" s="322"/>
      <c r="AK16" s="322"/>
      <c r="AL16" s="322"/>
      <c r="AM16" s="322"/>
      <c r="AN16" s="322"/>
      <c r="AO16" s="322"/>
      <c r="AP16" s="322"/>
    </row>
    <row r="17" spans="1:42" s="315" customFormat="1" ht="131.25">
      <c r="A17" s="305" t="s">
        <v>67</v>
      </c>
      <c r="B17" s="306" t="s">
        <v>45</v>
      </c>
      <c r="C17" s="307" t="s">
        <v>549</v>
      </c>
      <c r="D17" s="308" t="s">
        <v>219</v>
      </c>
      <c r="E17" s="314" t="s">
        <v>403</v>
      </c>
      <c r="F17" s="307" t="s">
        <v>418</v>
      </c>
      <c r="G17" s="309" t="s">
        <v>220</v>
      </c>
      <c r="H17" s="309" t="s">
        <v>217</v>
      </c>
      <c r="I17" s="307" t="s">
        <v>79</v>
      </c>
      <c r="J17" s="310">
        <v>1</v>
      </c>
      <c r="K17" s="309" t="s">
        <v>221</v>
      </c>
      <c r="L17" s="300"/>
      <c r="M17" s="301">
        <v>0</v>
      </c>
      <c r="N17" s="304">
        <v>0.08</v>
      </c>
      <c r="O17" s="304">
        <v>0.2</v>
      </c>
      <c r="P17" s="304">
        <v>0.3</v>
      </c>
      <c r="Q17" s="304">
        <v>0.5</v>
      </c>
      <c r="R17" s="304">
        <v>0.6</v>
      </c>
      <c r="S17" s="304">
        <v>0.8</v>
      </c>
      <c r="T17" s="304">
        <v>0.9</v>
      </c>
      <c r="U17" s="304">
        <v>1</v>
      </c>
      <c r="V17" s="304">
        <v>0</v>
      </c>
      <c r="W17" s="304">
        <v>0</v>
      </c>
      <c r="X17" s="304">
        <v>0</v>
      </c>
      <c r="Y17" s="304">
        <v>0</v>
      </c>
      <c r="Z17" s="302">
        <f>MAX(N17:Y17)</f>
        <v>1</v>
      </c>
      <c r="AA17" s="322"/>
      <c r="AB17" s="322"/>
      <c r="AC17" s="322"/>
      <c r="AD17" s="322"/>
      <c r="AE17" s="322"/>
      <c r="AF17" s="322"/>
      <c r="AG17" s="322"/>
      <c r="AH17" s="322"/>
      <c r="AI17" s="322"/>
      <c r="AJ17" s="322"/>
      <c r="AK17" s="322"/>
      <c r="AL17" s="322"/>
      <c r="AM17" s="322"/>
      <c r="AN17" s="322"/>
      <c r="AO17" s="322"/>
      <c r="AP17" s="322"/>
    </row>
    <row r="18" spans="1:42" s="315" customFormat="1" ht="75">
      <c r="A18" s="305" t="s">
        <v>67</v>
      </c>
      <c r="B18" s="306" t="s">
        <v>45</v>
      </c>
      <c r="C18" s="307" t="s">
        <v>549</v>
      </c>
      <c r="D18" s="308" t="s">
        <v>219</v>
      </c>
      <c r="E18" s="314" t="s">
        <v>403</v>
      </c>
      <c r="F18" s="307" t="s">
        <v>419</v>
      </c>
      <c r="G18" s="309" t="s">
        <v>222</v>
      </c>
      <c r="H18" s="309" t="s">
        <v>217</v>
      </c>
      <c r="I18" s="307" t="s">
        <v>79</v>
      </c>
      <c r="J18" s="310">
        <v>1</v>
      </c>
      <c r="K18" s="309" t="s">
        <v>221</v>
      </c>
      <c r="L18" s="300"/>
      <c r="M18" s="301">
        <f>+M17</f>
        <v>0</v>
      </c>
      <c r="N18" s="304">
        <v>0.05</v>
      </c>
      <c r="O18" s="304">
        <f>N18+5%</f>
        <v>0.1</v>
      </c>
      <c r="P18" s="304">
        <f>O18+20%</f>
        <v>0.30000000000000004</v>
      </c>
      <c r="Q18" s="304">
        <f>P18+20%</f>
        <v>0.5</v>
      </c>
      <c r="R18" s="304">
        <f>Q18+20%</f>
        <v>0.7</v>
      </c>
      <c r="S18" s="304">
        <f t="shared" ref="S18:T18" si="12">R18+15%</f>
        <v>0.85</v>
      </c>
      <c r="T18" s="304">
        <f t="shared" si="12"/>
        <v>1</v>
      </c>
      <c r="U18" s="304">
        <v>0</v>
      </c>
      <c r="V18" s="304">
        <v>0</v>
      </c>
      <c r="W18" s="304">
        <v>0</v>
      </c>
      <c r="X18" s="304">
        <v>0</v>
      </c>
      <c r="Y18" s="304">
        <v>0</v>
      </c>
      <c r="Z18" s="302">
        <f>MAX(N18:Y18)</f>
        <v>1</v>
      </c>
      <c r="AA18" s="322"/>
      <c r="AB18" s="322"/>
      <c r="AC18" s="322"/>
      <c r="AD18" s="322"/>
      <c r="AE18" s="322"/>
      <c r="AF18" s="322"/>
      <c r="AG18" s="322"/>
      <c r="AH18" s="322"/>
      <c r="AI18" s="322"/>
      <c r="AJ18" s="322"/>
      <c r="AK18" s="322"/>
      <c r="AL18" s="322"/>
      <c r="AM18" s="322"/>
      <c r="AN18" s="322"/>
      <c r="AO18" s="322"/>
      <c r="AP18" s="322"/>
    </row>
    <row r="19" spans="1:42" s="315" customFormat="1" ht="75">
      <c r="A19" s="305" t="s">
        <v>67</v>
      </c>
      <c r="B19" s="306" t="s">
        <v>45</v>
      </c>
      <c r="C19" s="307" t="s">
        <v>549</v>
      </c>
      <c r="D19" s="308" t="s">
        <v>197</v>
      </c>
      <c r="E19" s="314" t="s">
        <v>403</v>
      </c>
      <c r="F19" s="307" t="s">
        <v>420</v>
      </c>
      <c r="G19" s="309" t="s">
        <v>223</v>
      </c>
      <c r="H19" s="309" t="s">
        <v>217</v>
      </c>
      <c r="I19" s="307" t="s">
        <v>79</v>
      </c>
      <c r="J19" s="310">
        <v>1</v>
      </c>
      <c r="K19" s="309" t="s">
        <v>221</v>
      </c>
      <c r="L19" s="300"/>
      <c r="M19" s="301">
        <f>+M22</f>
        <v>0</v>
      </c>
      <c r="N19" s="304">
        <v>0</v>
      </c>
      <c r="O19" s="304">
        <v>0</v>
      </c>
      <c r="P19" s="304">
        <v>0</v>
      </c>
      <c r="Q19" s="304">
        <v>0.1</v>
      </c>
      <c r="R19" s="304">
        <v>0.2</v>
      </c>
      <c r="S19" s="304">
        <v>0.4</v>
      </c>
      <c r="T19" s="304">
        <v>0.5</v>
      </c>
      <c r="U19" s="304">
        <v>0.6</v>
      </c>
      <c r="V19" s="304">
        <v>0.7</v>
      </c>
      <c r="W19" s="304">
        <v>0.8</v>
      </c>
      <c r="X19" s="304">
        <v>0.9</v>
      </c>
      <c r="Y19" s="304">
        <v>1</v>
      </c>
      <c r="Z19" s="302">
        <f>MAX(N19:Y19)</f>
        <v>1</v>
      </c>
      <c r="AA19" s="322"/>
      <c r="AB19" s="322"/>
      <c r="AC19" s="322"/>
      <c r="AD19" s="322"/>
      <c r="AE19" s="322"/>
      <c r="AF19" s="322"/>
      <c r="AG19" s="322"/>
      <c r="AH19" s="322"/>
      <c r="AI19" s="322"/>
      <c r="AJ19" s="322"/>
      <c r="AK19" s="322"/>
      <c r="AL19" s="322"/>
      <c r="AM19" s="322"/>
      <c r="AN19" s="322"/>
      <c r="AO19" s="322"/>
      <c r="AP19" s="322"/>
    </row>
    <row r="20" spans="1:42" s="315" customFormat="1" ht="150">
      <c r="A20" s="305" t="s">
        <v>67</v>
      </c>
      <c r="B20" s="306" t="s">
        <v>45</v>
      </c>
      <c r="C20" s="307" t="s">
        <v>549</v>
      </c>
      <c r="D20" s="308" t="s">
        <v>224</v>
      </c>
      <c r="E20" s="314" t="s">
        <v>403</v>
      </c>
      <c r="F20" s="307" t="s">
        <v>421</v>
      </c>
      <c r="G20" s="309" t="s">
        <v>225</v>
      </c>
      <c r="H20" s="309" t="s">
        <v>217</v>
      </c>
      <c r="I20" s="307" t="s">
        <v>79</v>
      </c>
      <c r="J20" s="310">
        <v>1</v>
      </c>
      <c r="K20" s="309" t="s">
        <v>226</v>
      </c>
      <c r="L20" s="300"/>
      <c r="M20" s="301">
        <v>0</v>
      </c>
      <c r="N20" s="304">
        <v>0.1</v>
      </c>
      <c r="O20" s="304">
        <f>N20+15%</f>
        <v>0.25</v>
      </c>
      <c r="P20" s="304">
        <f>O20+10%</f>
        <v>0.35</v>
      </c>
      <c r="Q20" s="304">
        <f t="shared" ref="Q20:U21" si="13">P20+10%</f>
        <v>0.44999999999999996</v>
      </c>
      <c r="R20" s="304">
        <f t="shared" si="13"/>
        <v>0.54999999999999993</v>
      </c>
      <c r="S20" s="304">
        <f t="shared" si="13"/>
        <v>0.64999999999999991</v>
      </c>
      <c r="T20" s="304">
        <f t="shared" si="13"/>
        <v>0.74999999999999989</v>
      </c>
      <c r="U20" s="304">
        <f t="shared" si="13"/>
        <v>0.84999999999999987</v>
      </c>
      <c r="V20" s="304">
        <f>U20+15%</f>
        <v>0.99999999999999989</v>
      </c>
      <c r="W20" s="304">
        <v>0</v>
      </c>
      <c r="X20" s="304">
        <v>0</v>
      </c>
      <c r="Y20" s="304">
        <v>0</v>
      </c>
      <c r="Z20" s="302">
        <f t="shared" ref="Z20:Z25" si="14">MAX(N20:Y20)</f>
        <v>0.99999999999999989</v>
      </c>
      <c r="AA20" s="322"/>
      <c r="AB20" s="322"/>
      <c r="AC20" s="322"/>
      <c r="AD20" s="322"/>
      <c r="AE20" s="322"/>
      <c r="AF20" s="322"/>
      <c r="AG20" s="322"/>
      <c r="AH20" s="322"/>
      <c r="AI20" s="322"/>
      <c r="AJ20" s="322"/>
      <c r="AK20" s="322"/>
      <c r="AL20" s="322"/>
      <c r="AM20" s="322"/>
      <c r="AN20" s="322"/>
      <c r="AO20" s="322"/>
      <c r="AP20" s="322"/>
    </row>
    <row r="21" spans="1:42" s="315" customFormat="1" ht="150">
      <c r="A21" s="305" t="s">
        <v>67</v>
      </c>
      <c r="B21" s="306" t="s">
        <v>45</v>
      </c>
      <c r="C21" s="307" t="s">
        <v>549</v>
      </c>
      <c r="D21" s="308" t="s">
        <v>224</v>
      </c>
      <c r="E21" s="314" t="s">
        <v>403</v>
      </c>
      <c r="F21" s="307" t="s">
        <v>422</v>
      </c>
      <c r="G21" s="309" t="s">
        <v>227</v>
      </c>
      <c r="H21" s="309" t="s">
        <v>217</v>
      </c>
      <c r="I21" s="307" t="s">
        <v>79</v>
      </c>
      <c r="J21" s="310">
        <v>1</v>
      </c>
      <c r="K21" s="309" t="s">
        <v>226</v>
      </c>
      <c r="L21" s="300"/>
      <c r="M21" s="301">
        <v>0</v>
      </c>
      <c r="N21" s="304">
        <v>0.1</v>
      </c>
      <c r="O21" s="304">
        <f>N21+15%</f>
        <v>0.25</v>
      </c>
      <c r="P21" s="304">
        <f>O21+10%</f>
        <v>0.35</v>
      </c>
      <c r="Q21" s="304">
        <f t="shared" si="13"/>
        <v>0.44999999999999996</v>
      </c>
      <c r="R21" s="304">
        <f t="shared" si="13"/>
        <v>0.54999999999999993</v>
      </c>
      <c r="S21" s="304">
        <f t="shared" si="13"/>
        <v>0.64999999999999991</v>
      </c>
      <c r="T21" s="304">
        <f t="shared" si="13"/>
        <v>0.74999999999999989</v>
      </c>
      <c r="U21" s="304">
        <f t="shared" si="13"/>
        <v>0.84999999999999987</v>
      </c>
      <c r="V21" s="304">
        <f>U21+15%</f>
        <v>0.99999999999999989</v>
      </c>
      <c r="W21" s="304">
        <v>0</v>
      </c>
      <c r="X21" s="304">
        <v>0</v>
      </c>
      <c r="Y21" s="304">
        <f t="shared" ref="Y21" si="15">X21+0</f>
        <v>0</v>
      </c>
      <c r="Z21" s="302">
        <f t="shared" si="14"/>
        <v>0.99999999999999989</v>
      </c>
      <c r="AA21" s="322"/>
      <c r="AB21" s="322"/>
      <c r="AC21" s="322"/>
      <c r="AD21" s="322"/>
      <c r="AE21" s="322"/>
      <c r="AF21" s="322"/>
      <c r="AG21" s="322"/>
      <c r="AH21" s="322"/>
      <c r="AI21" s="322"/>
      <c r="AJ21" s="322"/>
      <c r="AK21" s="322"/>
      <c r="AL21" s="322"/>
      <c r="AM21" s="322"/>
      <c r="AN21" s="322"/>
      <c r="AO21" s="322"/>
      <c r="AP21" s="322"/>
    </row>
    <row r="22" spans="1:42" s="315" customFormat="1" ht="150">
      <c r="A22" s="305" t="s">
        <v>67</v>
      </c>
      <c r="B22" s="306" t="s">
        <v>45</v>
      </c>
      <c r="C22" s="307" t="s">
        <v>549</v>
      </c>
      <c r="D22" s="308" t="s">
        <v>224</v>
      </c>
      <c r="E22" s="314" t="s">
        <v>403</v>
      </c>
      <c r="F22" s="307" t="s">
        <v>423</v>
      </c>
      <c r="G22" s="309" t="s">
        <v>228</v>
      </c>
      <c r="H22" s="309" t="s">
        <v>217</v>
      </c>
      <c r="I22" s="307" t="s">
        <v>79</v>
      </c>
      <c r="J22" s="310">
        <v>1</v>
      </c>
      <c r="K22" s="309" t="s">
        <v>226</v>
      </c>
      <c r="L22" s="300"/>
      <c r="M22" s="301">
        <v>0</v>
      </c>
      <c r="N22" s="304">
        <v>0.1</v>
      </c>
      <c r="O22" s="304">
        <f>N22+10%</f>
        <v>0.2</v>
      </c>
      <c r="P22" s="304">
        <f>O22+0</f>
        <v>0.2</v>
      </c>
      <c r="Q22" s="304">
        <f>P22+20%</f>
        <v>0.4</v>
      </c>
      <c r="R22" s="304">
        <f>Q22+20%</f>
        <v>0.60000000000000009</v>
      </c>
      <c r="S22" s="304">
        <f>R22+20%</f>
        <v>0.8</v>
      </c>
      <c r="T22" s="304">
        <f>S22+20%</f>
        <v>1</v>
      </c>
      <c r="U22" s="304">
        <v>0</v>
      </c>
      <c r="V22" s="304">
        <f>U22+0</f>
        <v>0</v>
      </c>
      <c r="W22" s="304">
        <f>V22+0</f>
        <v>0</v>
      </c>
      <c r="X22" s="304">
        <f>W22+0</f>
        <v>0</v>
      </c>
      <c r="Y22" s="304">
        <f>X22+0</f>
        <v>0</v>
      </c>
      <c r="Z22" s="302">
        <f t="shared" si="14"/>
        <v>1</v>
      </c>
      <c r="AA22" s="322"/>
      <c r="AB22" s="322"/>
      <c r="AC22" s="322"/>
      <c r="AD22" s="322"/>
      <c r="AE22" s="322"/>
      <c r="AF22" s="322"/>
      <c r="AG22" s="322"/>
      <c r="AH22" s="322"/>
      <c r="AI22" s="322"/>
      <c r="AJ22" s="322"/>
      <c r="AK22" s="322"/>
      <c r="AL22" s="322"/>
      <c r="AM22" s="322"/>
      <c r="AN22" s="322"/>
      <c r="AO22" s="322"/>
      <c r="AP22" s="322"/>
    </row>
    <row r="23" spans="1:42" s="315" customFormat="1" ht="93.75">
      <c r="A23" s="305" t="s">
        <v>67</v>
      </c>
      <c r="B23" s="306" t="s">
        <v>45</v>
      </c>
      <c r="C23" s="307" t="s">
        <v>549</v>
      </c>
      <c r="D23" s="308" t="s">
        <v>229</v>
      </c>
      <c r="E23" s="314" t="s">
        <v>403</v>
      </c>
      <c r="F23" s="307" t="s">
        <v>424</v>
      </c>
      <c r="G23" s="309" t="s">
        <v>230</v>
      </c>
      <c r="H23" s="309" t="s">
        <v>217</v>
      </c>
      <c r="I23" s="307" t="s">
        <v>79</v>
      </c>
      <c r="J23" s="310">
        <v>1</v>
      </c>
      <c r="K23" s="309" t="s">
        <v>226</v>
      </c>
      <c r="L23" s="300"/>
      <c r="M23" s="301">
        <v>0</v>
      </c>
      <c r="N23" s="304">
        <v>0.08</v>
      </c>
      <c r="O23" s="304">
        <f>N23+8%</f>
        <v>0.16</v>
      </c>
      <c r="P23" s="304">
        <f t="shared" ref="P23:X29" si="16">O23+8%</f>
        <v>0.24</v>
      </c>
      <c r="Q23" s="304">
        <f t="shared" si="16"/>
        <v>0.32</v>
      </c>
      <c r="R23" s="304">
        <f t="shared" si="16"/>
        <v>0.4</v>
      </c>
      <c r="S23" s="304">
        <f t="shared" si="16"/>
        <v>0.48000000000000004</v>
      </c>
      <c r="T23" s="304">
        <f t="shared" si="16"/>
        <v>0.56000000000000005</v>
      </c>
      <c r="U23" s="304">
        <f t="shared" si="16"/>
        <v>0.64</v>
      </c>
      <c r="V23" s="304">
        <f t="shared" si="16"/>
        <v>0.72</v>
      </c>
      <c r="W23" s="304">
        <f t="shared" si="16"/>
        <v>0.79999999999999993</v>
      </c>
      <c r="X23" s="304">
        <f t="shared" si="16"/>
        <v>0.87999999999999989</v>
      </c>
      <c r="Y23" s="304">
        <f>X23+12%</f>
        <v>0.99999999999999989</v>
      </c>
      <c r="Z23" s="302">
        <f t="shared" si="14"/>
        <v>0.99999999999999989</v>
      </c>
      <c r="AA23" s="322"/>
      <c r="AB23" s="322"/>
      <c r="AC23" s="322"/>
      <c r="AD23" s="322"/>
      <c r="AE23" s="322"/>
      <c r="AF23" s="322"/>
      <c r="AG23" s="322"/>
      <c r="AH23" s="322"/>
      <c r="AI23" s="322"/>
      <c r="AJ23" s="322"/>
      <c r="AK23" s="322"/>
      <c r="AL23" s="322"/>
      <c r="AM23" s="322"/>
      <c r="AN23" s="322"/>
      <c r="AO23" s="322"/>
      <c r="AP23" s="322"/>
    </row>
    <row r="24" spans="1:42" s="315" customFormat="1" ht="93.75">
      <c r="A24" s="305" t="s">
        <v>67</v>
      </c>
      <c r="B24" s="306" t="s">
        <v>45</v>
      </c>
      <c r="C24" s="307" t="s">
        <v>549</v>
      </c>
      <c r="D24" s="308" t="s">
        <v>229</v>
      </c>
      <c r="E24" s="314" t="s">
        <v>403</v>
      </c>
      <c r="F24" s="307" t="s">
        <v>425</v>
      </c>
      <c r="G24" s="309" t="s">
        <v>231</v>
      </c>
      <c r="H24" s="309" t="s">
        <v>232</v>
      </c>
      <c r="I24" s="307" t="s">
        <v>79</v>
      </c>
      <c r="J24" s="310">
        <v>1</v>
      </c>
      <c r="K24" s="309" t="s">
        <v>233</v>
      </c>
      <c r="L24" s="300"/>
      <c r="M24" s="301">
        <v>0</v>
      </c>
      <c r="N24" s="304">
        <v>0</v>
      </c>
      <c r="O24" s="304">
        <f>N24+8%</f>
        <v>0.08</v>
      </c>
      <c r="P24" s="304">
        <f>O24+8%</f>
        <v>0.16</v>
      </c>
      <c r="Q24" s="304">
        <f>P24+8%</f>
        <v>0.24</v>
      </c>
      <c r="R24" s="304">
        <f t="shared" si="16"/>
        <v>0.32</v>
      </c>
      <c r="S24" s="304">
        <f t="shared" si="16"/>
        <v>0.4</v>
      </c>
      <c r="T24" s="304">
        <f t="shared" si="16"/>
        <v>0.48000000000000004</v>
      </c>
      <c r="U24" s="304">
        <f t="shared" si="16"/>
        <v>0.56000000000000005</v>
      </c>
      <c r="V24" s="304">
        <f>U24+8%</f>
        <v>0.64</v>
      </c>
      <c r="W24" s="304">
        <f>V24+14%</f>
        <v>0.78</v>
      </c>
      <c r="X24" s="304">
        <f>W24+22%</f>
        <v>1</v>
      </c>
      <c r="Y24" s="304">
        <v>0</v>
      </c>
      <c r="Z24" s="302">
        <f t="shared" si="14"/>
        <v>1</v>
      </c>
      <c r="AA24" s="322"/>
      <c r="AB24" s="322"/>
      <c r="AC24" s="322"/>
      <c r="AD24" s="322"/>
      <c r="AE24" s="322"/>
      <c r="AF24" s="322"/>
      <c r="AG24" s="322"/>
      <c r="AH24" s="322"/>
      <c r="AI24" s="322"/>
      <c r="AJ24" s="322"/>
      <c r="AK24" s="322"/>
      <c r="AL24" s="322"/>
      <c r="AM24" s="322"/>
      <c r="AN24" s="322"/>
      <c r="AO24" s="322"/>
      <c r="AP24" s="322"/>
    </row>
    <row r="25" spans="1:42" s="315" customFormat="1" ht="93.75">
      <c r="A25" s="305" t="s">
        <v>67</v>
      </c>
      <c r="B25" s="306" t="s">
        <v>45</v>
      </c>
      <c r="C25" s="307" t="s">
        <v>549</v>
      </c>
      <c r="D25" s="308" t="s">
        <v>229</v>
      </c>
      <c r="E25" s="314" t="s">
        <v>403</v>
      </c>
      <c r="F25" s="307" t="s">
        <v>426</v>
      </c>
      <c r="G25" s="309" t="s">
        <v>234</v>
      </c>
      <c r="H25" s="309" t="s">
        <v>217</v>
      </c>
      <c r="I25" s="307" t="s">
        <v>79</v>
      </c>
      <c r="J25" s="310">
        <v>1</v>
      </c>
      <c r="K25" s="309" t="s">
        <v>226</v>
      </c>
      <c r="L25" s="300"/>
      <c r="M25" s="301">
        <v>0</v>
      </c>
      <c r="N25" s="304">
        <v>0.16</v>
      </c>
      <c r="O25" s="304">
        <f>N25+16%</f>
        <v>0.32</v>
      </c>
      <c r="P25" s="304">
        <f t="shared" ref="P25:S25" si="17">O25+16%</f>
        <v>0.48</v>
      </c>
      <c r="Q25" s="304">
        <f t="shared" si="17"/>
        <v>0.64</v>
      </c>
      <c r="R25" s="304">
        <f t="shared" si="17"/>
        <v>0.8</v>
      </c>
      <c r="S25" s="304">
        <f t="shared" si="17"/>
        <v>0.96000000000000008</v>
      </c>
      <c r="T25" s="304">
        <f>1</f>
        <v>1</v>
      </c>
      <c r="U25" s="304">
        <v>0</v>
      </c>
      <c r="V25" s="304">
        <v>0</v>
      </c>
      <c r="W25" s="304">
        <v>0</v>
      </c>
      <c r="X25" s="304">
        <v>0</v>
      </c>
      <c r="Y25" s="304">
        <v>0</v>
      </c>
      <c r="Z25" s="302">
        <f t="shared" si="14"/>
        <v>1</v>
      </c>
      <c r="AA25" s="322"/>
      <c r="AB25" s="322"/>
      <c r="AC25" s="322"/>
      <c r="AD25" s="322"/>
      <c r="AE25" s="322"/>
      <c r="AF25" s="322"/>
      <c r="AG25" s="322"/>
      <c r="AH25" s="322"/>
      <c r="AI25" s="322"/>
      <c r="AJ25" s="322"/>
      <c r="AK25" s="322"/>
      <c r="AL25" s="322"/>
      <c r="AM25" s="322"/>
      <c r="AN25" s="322"/>
      <c r="AO25" s="322"/>
      <c r="AP25" s="322"/>
    </row>
    <row r="26" spans="1:42" s="315" customFormat="1" ht="93.75">
      <c r="A26" s="305" t="s">
        <v>67</v>
      </c>
      <c r="B26" s="306" t="s">
        <v>45</v>
      </c>
      <c r="C26" s="307" t="s">
        <v>549</v>
      </c>
      <c r="D26" s="308" t="s">
        <v>229</v>
      </c>
      <c r="E26" s="314" t="s">
        <v>403</v>
      </c>
      <c r="F26" s="307" t="s">
        <v>427</v>
      </c>
      <c r="G26" s="309" t="s">
        <v>235</v>
      </c>
      <c r="H26" s="309" t="s">
        <v>217</v>
      </c>
      <c r="I26" s="307" t="s">
        <v>79</v>
      </c>
      <c r="J26" s="310">
        <v>1</v>
      </c>
      <c r="K26" s="309" t="s">
        <v>226</v>
      </c>
      <c r="L26" s="300"/>
      <c r="M26" s="301">
        <v>0</v>
      </c>
      <c r="N26" s="304">
        <v>0.08</v>
      </c>
      <c r="O26" s="304">
        <f>N26+8%</f>
        <v>0.16</v>
      </c>
      <c r="P26" s="304">
        <f t="shared" si="16"/>
        <v>0.24</v>
      </c>
      <c r="Q26" s="304">
        <f t="shared" si="16"/>
        <v>0.32</v>
      </c>
      <c r="R26" s="304">
        <f t="shared" si="16"/>
        <v>0.4</v>
      </c>
      <c r="S26" s="304">
        <f t="shared" si="16"/>
        <v>0.48000000000000004</v>
      </c>
      <c r="T26" s="304">
        <f t="shared" si="16"/>
        <v>0.56000000000000005</v>
      </c>
      <c r="U26" s="304">
        <f t="shared" si="16"/>
        <v>0.64</v>
      </c>
      <c r="V26" s="304">
        <f t="shared" si="16"/>
        <v>0.72</v>
      </c>
      <c r="W26" s="304">
        <f t="shared" si="16"/>
        <v>0.79999999999999993</v>
      </c>
      <c r="X26" s="304">
        <f t="shared" si="16"/>
        <v>0.87999999999999989</v>
      </c>
      <c r="Y26" s="304">
        <f>X26+12%</f>
        <v>0.99999999999999989</v>
      </c>
      <c r="Z26" s="302">
        <f>Y26</f>
        <v>0.99999999999999989</v>
      </c>
      <c r="AA26" s="322"/>
      <c r="AB26" s="322"/>
      <c r="AC26" s="322"/>
      <c r="AD26" s="322"/>
      <c r="AE26" s="322"/>
      <c r="AF26" s="322"/>
      <c r="AG26" s="322"/>
      <c r="AH26" s="322"/>
      <c r="AI26" s="322"/>
      <c r="AJ26" s="322"/>
      <c r="AK26" s="322"/>
      <c r="AL26" s="322"/>
      <c r="AM26" s="322"/>
      <c r="AN26" s="322"/>
      <c r="AO26" s="322"/>
      <c r="AP26" s="322"/>
    </row>
    <row r="27" spans="1:42" s="315" customFormat="1" ht="168.75">
      <c r="A27" s="305" t="s">
        <v>67</v>
      </c>
      <c r="B27" s="306" t="s">
        <v>45</v>
      </c>
      <c r="C27" s="307" t="s">
        <v>549</v>
      </c>
      <c r="D27" s="308" t="s">
        <v>236</v>
      </c>
      <c r="E27" s="314" t="s">
        <v>405</v>
      </c>
      <c r="F27" s="307" t="s">
        <v>428</v>
      </c>
      <c r="G27" s="309" t="s">
        <v>237</v>
      </c>
      <c r="H27" s="309" t="s">
        <v>238</v>
      </c>
      <c r="I27" s="307" t="s">
        <v>79</v>
      </c>
      <c r="J27" s="310">
        <v>1</v>
      </c>
      <c r="K27" s="309" t="s">
        <v>226</v>
      </c>
      <c r="L27" s="300"/>
      <c r="M27" s="301">
        <v>0</v>
      </c>
      <c r="N27" s="304">
        <v>0.08</v>
      </c>
      <c r="O27" s="304">
        <f>N27+8%</f>
        <v>0.16</v>
      </c>
      <c r="P27" s="304">
        <f t="shared" si="16"/>
        <v>0.24</v>
      </c>
      <c r="Q27" s="304">
        <f t="shared" si="16"/>
        <v>0.32</v>
      </c>
      <c r="R27" s="304">
        <f t="shared" si="16"/>
        <v>0.4</v>
      </c>
      <c r="S27" s="304">
        <f t="shared" si="16"/>
        <v>0.48000000000000004</v>
      </c>
      <c r="T27" s="304">
        <f t="shared" si="16"/>
        <v>0.56000000000000005</v>
      </c>
      <c r="U27" s="304">
        <f t="shared" si="16"/>
        <v>0.64</v>
      </c>
      <c r="V27" s="304">
        <f t="shared" si="16"/>
        <v>0.72</v>
      </c>
      <c r="W27" s="304">
        <f t="shared" si="16"/>
        <v>0.79999999999999993</v>
      </c>
      <c r="X27" s="304">
        <f t="shared" si="16"/>
        <v>0.87999999999999989</v>
      </c>
      <c r="Y27" s="304">
        <f>X27+12%</f>
        <v>0.99999999999999989</v>
      </c>
      <c r="Z27" s="302">
        <f>MAX(N27:Y27)</f>
        <v>0.99999999999999989</v>
      </c>
      <c r="AA27" s="322"/>
      <c r="AB27" s="322"/>
      <c r="AC27" s="322"/>
      <c r="AD27" s="322"/>
      <c r="AE27" s="322"/>
      <c r="AF27" s="322"/>
      <c r="AG27" s="322"/>
      <c r="AH27" s="322"/>
      <c r="AI27" s="322"/>
      <c r="AJ27" s="322"/>
      <c r="AK27" s="322"/>
      <c r="AL27" s="322"/>
      <c r="AM27" s="322"/>
      <c r="AN27" s="322"/>
      <c r="AO27" s="322"/>
      <c r="AP27" s="322"/>
    </row>
    <row r="28" spans="1:42" s="315" customFormat="1" ht="93.75">
      <c r="A28" s="305" t="s">
        <v>67</v>
      </c>
      <c r="B28" s="306" t="s">
        <v>45</v>
      </c>
      <c r="C28" s="307" t="s">
        <v>549</v>
      </c>
      <c r="D28" s="308" t="s">
        <v>229</v>
      </c>
      <c r="E28" s="314" t="s">
        <v>405</v>
      </c>
      <c r="F28" s="307" t="s">
        <v>429</v>
      </c>
      <c r="G28" s="309" t="s">
        <v>239</v>
      </c>
      <c r="H28" s="309" t="s">
        <v>217</v>
      </c>
      <c r="I28" s="307" t="s">
        <v>79</v>
      </c>
      <c r="J28" s="310">
        <v>1</v>
      </c>
      <c r="K28" s="309" t="s">
        <v>226</v>
      </c>
      <c r="L28" s="300"/>
      <c r="M28" s="301">
        <v>0</v>
      </c>
      <c r="N28" s="304">
        <v>0.08</v>
      </c>
      <c r="O28" s="304">
        <f>N28+8%</f>
        <v>0.16</v>
      </c>
      <c r="P28" s="304">
        <f t="shared" si="16"/>
        <v>0.24</v>
      </c>
      <c r="Q28" s="304">
        <f t="shared" si="16"/>
        <v>0.32</v>
      </c>
      <c r="R28" s="304">
        <f t="shared" si="16"/>
        <v>0.4</v>
      </c>
      <c r="S28" s="304">
        <f t="shared" si="16"/>
        <v>0.48000000000000004</v>
      </c>
      <c r="T28" s="304">
        <f t="shared" si="16"/>
        <v>0.56000000000000005</v>
      </c>
      <c r="U28" s="304">
        <f t="shared" si="16"/>
        <v>0.64</v>
      </c>
      <c r="V28" s="304">
        <f t="shared" si="16"/>
        <v>0.72</v>
      </c>
      <c r="W28" s="304">
        <f t="shared" si="16"/>
        <v>0.79999999999999993</v>
      </c>
      <c r="X28" s="304">
        <f t="shared" si="16"/>
        <v>0.87999999999999989</v>
      </c>
      <c r="Y28" s="304">
        <f>X28+12%</f>
        <v>0.99999999999999989</v>
      </c>
      <c r="Z28" s="302">
        <f>MAX(N28:Y28)</f>
        <v>0.99999999999999989</v>
      </c>
      <c r="AA28" s="322"/>
      <c r="AB28" s="322"/>
      <c r="AC28" s="322"/>
      <c r="AD28" s="322"/>
      <c r="AE28" s="322"/>
      <c r="AF28" s="322"/>
      <c r="AG28" s="322"/>
      <c r="AH28" s="322"/>
      <c r="AI28" s="322"/>
      <c r="AJ28" s="322"/>
      <c r="AK28" s="322"/>
      <c r="AL28" s="322"/>
      <c r="AM28" s="322"/>
      <c r="AN28" s="322"/>
      <c r="AO28" s="322"/>
      <c r="AP28" s="322"/>
    </row>
    <row r="29" spans="1:42" s="315" customFormat="1" ht="75">
      <c r="A29" s="305" t="s">
        <v>67</v>
      </c>
      <c r="B29" s="306" t="s">
        <v>45</v>
      </c>
      <c r="C29" s="307" t="s">
        <v>549</v>
      </c>
      <c r="D29" s="308" t="s">
        <v>182</v>
      </c>
      <c r="E29" s="314" t="s">
        <v>405</v>
      </c>
      <c r="F29" s="307" t="s">
        <v>430</v>
      </c>
      <c r="G29" s="309" t="s">
        <v>240</v>
      </c>
      <c r="H29" s="309" t="s">
        <v>217</v>
      </c>
      <c r="I29" s="307" t="s">
        <v>79</v>
      </c>
      <c r="J29" s="310">
        <v>1</v>
      </c>
      <c r="K29" s="309" t="s">
        <v>226</v>
      </c>
      <c r="L29" s="300"/>
      <c r="M29" s="301">
        <v>0</v>
      </c>
      <c r="N29" s="304">
        <v>0.08</v>
      </c>
      <c r="O29" s="304">
        <f>N29+8%</f>
        <v>0.16</v>
      </c>
      <c r="P29" s="304">
        <f t="shared" si="16"/>
        <v>0.24</v>
      </c>
      <c r="Q29" s="304">
        <f t="shared" si="16"/>
        <v>0.32</v>
      </c>
      <c r="R29" s="304">
        <f t="shared" si="16"/>
        <v>0.4</v>
      </c>
      <c r="S29" s="304">
        <f t="shared" si="16"/>
        <v>0.48000000000000004</v>
      </c>
      <c r="T29" s="304">
        <f t="shared" si="16"/>
        <v>0.56000000000000005</v>
      </c>
      <c r="U29" s="304">
        <f t="shared" si="16"/>
        <v>0.64</v>
      </c>
      <c r="V29" s="304">
        <f t="shared" si="16"/>
        <v>0.72</v>
      </c>
      <c r="W29" s="304">
        <f t="shared" si="16"/>
        <v>0.79999999999999993</v>
      </c>
      <c r="X29" s="304">
        <f t="shared" si="16"/>
        <v>0.87999999999999989</v>
      </c>
      <c r="Y29" s="304">
        <f>X29+12%</f>
        <v>0.99999999999999989</v>
      </c>
      <c r="Z29" s="302">
        <f t="shared" ref="Z29:Z32" si="18">MAX(N29:Y29)</f>
        <v>0.99999999999999989</v>
      </c>
      <c r="AA29" s="322"/>
      <c r="AB29" s="322"/>
      <c r="AC29" s="322"/>
      <c r="AD29" s="322"/>
      <c r="AE29" s="322"/>
      <c r="AF29" s="322"/>
      <c r="AG29" s="322"/>
      <c r="AH29" s="322"/>
      <c r="AI29" s="322"/>
      <c r="AJ29" s="322"/>
      <c r="AK29" s="322"/>
      <c r="AL29" s="322"/>
      <c r="AM29" s="322"/>
      <c r="AN29" s="322"/>
      <c r="AO29" s="322"/>
      <c r="AP29" s="322"/>
    </row>
    <row r="30" spans="1:42" s="315" customFormat="1" ht="243.75">
      <c r="A30" s="305" t="s">
        <v>67</v>
      </c>
      <c r="B30" s="306" t="s">
        <v>45</v>
      </c>
      <c r="C30" s="307" t="s">
        <v>549</v>
      </c>
      <c r="D30" s="308" t="s">
        <v>241</v>
      </c>
      <c r="E30" s="314" t="s">
        <v>403</v>
      </c>
      <c r="F30" s="307" t="s">
        <v>431</v>
      </c>
      <c r="G30" s="309" t="s">
        <v>242</v>
      </c>
      <c r="H30" s="309" t="s">
        <v>243</v>
      </c>
      <c r="I30" s="307" t="s">
        <v>79</v>
      </c>
      <c r="J30" s="310">
        <v>1</v>
      </c>
      <c r="K30" s="309" t="s">
        <v>244</v>
      </c>
      <c r="L30" s="300"/>
      <c r="M30" s="301">
        <v>0</v>
      </c>
      <c r="N30" s="304">
        <v>0.04</v>
      </c>
      <c r="O30" s="304">
        <f t="shared" ref="O30:X30" si="19">N30+9%</f>
        <v>0.13</v>
      </c>
      <c r="P30" s="304">
        <f t="shared" si="19"/>
        <v>0.22</v>
      </c>
      <c r="Q30" s="304">
        <f t="shared" si="19"/>
        <v>0.31</v>
      </c>
      <c r="R30" s="304">
        <f t="shared" si="19"/>
        <v>0.4</v>
      </c>
      <c r="S30" s="304">
        <f t="shared" si="19"/>
        <v>0.49</v>
      </c>
      <c r="T30" s="304">
        <f t="shared" si="19"/>
        <v>0.57999999999999996</v>
      </c>
      <c r="U30" s="304">
        <f t="shared" si="19"/>
        <v>0.66999999999999993</v>
      </c>
      <c r="V30" s="304">
        <f t="shared" si="19"/>
        <v>0.7599999999999999</v>
      </c>
      <c r="W30" s="304">
        <f t="shared" si="19"/>
        <v>0.84999999999999987</v>
      </c>
      <c r="X30" s="304">
        <f t="shared" si="19"/>
        <v>0.93999999999999984</v>
      </c>
      <c r="Y30" s="304">
        <v>1</v>
      </c>
      <c r="Z30" s="302">
        <f t="shared" si="18"/>
        <v>1</v>
      </c>
      <c r="AA30" s="322"/>
      <c r="AB30" s="322"/>
      <c r="AC30" s="322"/>
      <c r="AD30" s="322"/>
      <c r="AE30" s="322"/>
      <c r="AF30" s="322"/>
      <c r="AG30" s="322"/>
      <c r="AH30" s="322"/>
      <c r="AI30" s="322"/>
      <c r="AJ30" s="322"/>
      <c r="AK30" s="322"/>
      <c r="AL30" s="322"/>
      <c r="AM30" s="322"/>
      <c r="AN30" s="322"/>
      <c r="AO30" s="322"/>
      <c r="AP30" s="322"/>
    </row>
    <row r="31" spans="1:42" s="315" customFormat="1" ht="93.75">
      <c r="A31" s="305" t="s">
        <v>67</v>
      </c>
      <c r="B31" s="306" t="s">
        <v>45</v>
      </c>
      <c r="C31" s="307" t="s">
        <v>549</v>
      </c>
      <c r="D31" s="313" t="s">
        <v>229</v>
      </c>
      <c r="E31" s="314" t="s">
        <v>403</v>
      </c>
      <c r="F31" s="307" t="s">
        <v>432</v>
      </c>
      <c r="G31" s="309" t="s">
        <v>245</v>
      </c>
      <c r="H31" s="309" t="s">
        <v>246</v>
      </c>
      <c r="I31" s="307" t="s">
        <v>79</v>
      </c>
      <c r="J31" s="310">
        <v>1</v>
      </c>
      <c r="K31" s="309" t="s">
        <v>247</v>
      </c>
      <c r="L31" s="300"/>
      <c r="M31" s="301">
        <v>0</v>
      </c>
      <c r="N31" s="304">
        <v>0.04</v>
      </c>
      <c r="O31" s="304">
        <f t="shared" ref="O31:X31" si="20">N31+8%</f>
        <v>0.12</v>
      </c>
      <c r="P31" s="304">
        <f t="shared" si="20"/>
        <v>0.2</v>
      </c>
      <c r="Q31" s="304">
        <f t="shared" si="20"/>
        <v>0.28000000000000003</v>
      </c>
      <c r="R31" s="304">
        <f t="shared" si="20"/>
        <v>0.36000000000000004</v>
      </c>
      <c r="S31" s="304">
        <f t="shared" si="20"/>
        <v>0.44000000000000006</v>
      </c>
      <c r="T31" s="304">
        <f t="shared" si="20"/>
        <v>0.52</v>
      </c>
      <c r="U31" s="304">
        <f t="shared" si="20"/>
        <v>0.6</v>
      </c>
      <c r="V31" s="304">
        <f t="shared" si="20"/>
        <v>0.67999999999999994</v>
      </c>
      <c r="W31" s="304">
        <f t="shared" si="20"/>
        <v>0.7599999999999999</v>
      </c>
      <c r="X31" s="304">
        <f t="shared" si="20"/>
        <v>0.83999999999999986</v>
      </c>
      <c r="Y31" s="304">
        <v>1</v>
      </c>
      <c r="Z31" s="302">
        <f t="shared" si="18"/>
        <v>1</v>
      </c>
      <c r="AA31" s="322"/>
      <c r="AB31" s="322"/>
      <c r="AC31" s="322"/>
      <c r="AD31" s="322"/>
      <c r="AE31" s="322"/>
      <c r="AF31" s="322"/>
      <c r="AG31" s="322"/>
      <c r="AH31" s="322"/>
      <c r="AI31" s="322"/>
      <c r="AJ31" s="322"/>
      <c r="AK31" s="322"/>
      <c r="AL31" s="322"/>
      <c r="AM31" s="322"/>
      <c r="AN31" s="322"/>
      <c r="AO31" s="322"/>
      <c r="AP31" s="322"/>
    </row>
    <row r="32" spans="1:42" s="315" customFormat="1" ht="150">
      <c r="A32" s="305" t="s">
        <v>67</v>
      </c>
      <c r="B32" s="306" t="s">
        <v>45</v>
      </c>
      <c r="C32" s="307" t="s">
        <v>549</v>
      </c>
      <c r="D32" s="308" t="s">
        <v>248</v>
      </c>
      <c r="E32" s="314" t="s">
        <v>403</v>
      </c>
      <c r="F32" s="307" t="s">
        <v>433</v>
      </c>
      <c r="G32" s="309" t="s">
        <v>249</v>
      </c>
      <c r="H32" s="309" t="s">
        <v>233</v>
      </c>
      <c r="I32" s="307" t="s">
        <v>79</v>
      </c>
      <c r="J32" s="310">
        <v>1</v>
      </c>
      <c r="K32" s="309" t="s">
        <v>233</v>
      </c>
      <c r="L32" s="300"/>
      <c r="M32" s="301">
        <v>0</v>
      </c>
      <c r="N32" s="304">
        <v>0.04</v>
      </c>
      <c r="O32" s="304">
        <f t="shared" ref="O32:V32" si="21">N32+12%</f>
        <v>0.16</v>
      </c>
      <c r="P32" s="304">
        <f t="shared" si="21"/>
        <v>0.28000000000000003</v>
      </c>
      <c r="Q32" s="304">
        <f t="shared" si="21"/>
        <v>0.4</v>
      </c>
      <c r="R32" s="304">
        <f t="shared" si="21"/>
        <v>0.52</v>
      </c>
      <c r="S32" s="304">
        <f t="shared" si="21"/>
        <v>0.64</v>
      </c>
      <c r="T32" s="304">
        <f t="shared" si="21"/>
        <v>0.76</v>
      </c>
      <c r="U32" s="304">
        <f t="shared" si="21"/>
        <v>0.88</v>
      </c>
      <c r="V32" s="304">
        <f t="shared" si="21"/>
        <v>1</v>
      </c>
      <c r="W32" s="304">
        <v>0</v>
      </c>
      <c r="X32" s="304">
        <v>0</v>
      </c>
      <c r="Y32" s="304">
        <v>0</v>
      </c>
      <c r="Z32" s="302">
        <f t="shared" si="18"/>
        <v>1</v>
      </c>
      <c r="AA32" s="322"/>
      <c r="AB32" s="322"/>
      <c r="AC32" s="322"/>
      <c r="AD32" s="322"/>
      <c r="AE32" s="322"/>
      <c r="AF32" s="322"/>
      <c r="AG32" s="322"/>
      <c r="AH32" s="322"/>
      <c r="AI32" s="322"/>
      <c r="AJ32" s="322"/>
      <c r="AK32" s="322"/>
      <c r="AL32" s="322"/>
      <c r="AM32" s="322"/>
      <c r="AN32" s="322"/>
      <c r="AO32" s="322"/>
      <c r="AP32" s="322"/>
    </row>
    <row r="33" spans="1:13" s="315" customFormat="1" ht="112.5">
      <c r="A33" s="305" t="s">
        <v>67</v>
      </c>
      <c r="B33" s="306" t="s">
        <v>45</v>
      </c>
      <c r="C33" s="307" t="s">
        <v>568</v>
      </c>
      <c r="D33" s="308" t="s">
        <v>229</v>
      </c>
      <c r="E33" s="314" t="s">
        <v>403</v>
      </c>
      <c r="F33" s="307" t="s">
        <v>569</v>
      </c>
      <c r="G33" s="309" t="s">
        <v>566</v>
      </c>
      <c r="H33" s="309" t="s">
        <v>576</v>
      </c>
      <c r="I33" s="307" t="s">
        <v>177</v>
      </c>
      <c r="J33" s="311">
        <v>1</v>
      </c>
      <c r="K33" s="309" t="s">
        <v>567</v>
      </c>
      <c r="L33" s="319"/>
    </row>
    <row r="34" spans="1:13" s="315" customFormat="1" ht="93.75">
      <c r="A34" s="305" t="s">
        <v>67</v>
      </c>
      <c r="B34" s="306" t="s">
        <v>45</v>
      </c>
      <c r="C34" s="307" t="s">
        <v>568</v>
      </c>
      <c r="D34" s="308" t="s">
        <v>229</v>
      </c>
      <c r="E34" s="314" t="s">
        <v>403</v>
      </c>
      <c r="F34" s="307" t="s">
        <v>572</v>
      </c>
      <c r="G34" s="309" t="s">
        <v>570</v>
      </c>
      <c r="H34" s="309" t="s">
        <v>577</v>
      </c>
      <c r="I34" s="307" t="s">
        <v>177</v>
      </c>
      <c r="J34" s="311">
        <v>1</v>
      </c>
      <c r="K34" s="309" t="s">
        <v>571</v>
      </c>
      <c r="L34" s="319"/>
      <c r="M34" s="323">
        <f>SUM(M6:M33)</f>
        <v>5399513228</v>
      </c>
    </row>
    <row r="35" spans="1:13" s="315" customFormat="1" ht="93.75">
      <c r="A35" s="305" t="s">
        <v>67</v>
      </c>
      <c r="B35" s="306" t="s">
        <v>45</v>
      </c>
      <c r="C35" s="307" t="s">
        <v>568</v>
      </c>
      <c r="D35" s="308" t="s">
        <v>229</v>
      </c>
      <c r="E35" s="314" t="s">
        <v>403</v>
      </c>
      <c r="F35" s="307" t="s">
        <v>575</v>
      </c>
      <c r="G35" s="309" t="s">
        <v>573</v>
      </c>
      <c r="H35" s="309" t="s">
        <v>578</v>
      </c>
      <c r="I35" s="307" t="s">
        <v>177</v>
      </c>
      <c r="J35" s="311">
        <v>1</v>
      </c>
      <c r="K35" s="309" t="s">
        <v>574</v>
      </c>
      <c r="L35" s="319"/>
    </row>
    <row r="36" spans="1:13" s="315" customFormat="1">
      <c r="A36" s="320"/>
      <c r="C36" s="316"/>
      <c r="D36" s="319"/>
      <c r="E36" s="319"/>
      <c r="F36" s="319"/>
      <c r="L36" s="319"/>
    </row>
    <row r="37" spans="1:13" s="315" customFormat="1">
      <c r="A37" s="320"/>
      <c r="C37" s="316"/>
      <c r="D37" s="319"/>
      <c r="E37" s="319"/>
      <c r="F37" s="319"/>
      <c r="L37" s="319"/>
    </row>
    <row r="38" spans="1:13" s="315" customFormat="1">
      <c r="A38" s="320"/>
      <c r="C38" s="316"/>
      <c r="D38" s="319"/>
      <c r="E38" s="319"/>
      <c r="F38" s="319"/>
      <c r="L38" s="319"/>
    </row>
    <row r="39" spans="1:13" s="315" customFormat="1">
      <c r="A39" s="320"/>
      <c r="C39" s="316"/>
      <c r="D39" s="319"/>
      <c r="E39" s="319"/>
      <c r="F39" s="319"/>
      <c r="L39" s="319"/>
    </row>
    <row r="40" spans="1:13" s="315" customFormat="1">
      <c r="A40" s="320"/>
      <c r="C40" s="316"/>
      <c r="D40" s="319"/>
      <c r="E40" s="319"/>
      <c r="F40" s="319"/>
      <c r="L40" s="319"/>
    </row>
    <row r="41" spans="1:13" s="315" customFormat="1">
      <c r="A41" s="320"/>
      <c r="C41" s="316"/>
      <c r="D41" s="319"/>
      <c r="E41" s="319"/>
      <c r="F41" s="319"/>
      <c r="L41" s="319"/>
    </row>
    <row r="42" spans="1:13" s="315" customFormat="1">
      <c r="A42" s="320"/>
      <c r="C42" s="316"/>
      <c r="D42" s="319"/>
      <c r="E42" s="319"/>
      <c r="F42" s="319"/>
      <c r="L42" s="319"/>
    </row>
    <row r="43" spans="1:13" s="315" customFormat="1">
      <c r="A43" s="320"/>
      <c r="C43" s="316"/>
      <c r="D43" s="319"/>
      <c r="E43" s="319"/>
      <c r="F43" s="319"/>
      <c r="L43" s="319"/>
    </row>
    <row r="44" spans="1:13" s="315" customFormat="1">
      <c r="A44" s="320"/>
      <c r="C44" s="316"/>
      <c r="D44" s="319"/>
      <c r="E44" s="319"/>
      <c r="F44" s="319"/>
      <c r="L44" s="319"/>
    </row>
    <row r="45" spans="1:13" s="315" customFormat="1">
      <c r="A45" s="320"/>
      <c r="C45" s="316"/>
      <c r="D45" s="319"/>
      <c r="E45" s="319"/>
      <c r="F45" s="319"/>
      <c r="L45" s="319"/>
    </row>
    <row r="46" spans="1:13" s="315" customFormat="1">
      <c r="A46" s="320"/>
      <c r="C46" s="316"/>
      <c r="D46" s="319"/>
      <c r="E46" s="319"/>
      <c r="F46" s="319"/>
      <c r="L46" s="319"/>
    </row>
    <row r="47" spans="1:13" s="315" customFormat="1">
      <c r="A47" s="320"/>
      <c r="C47" s="316"/>
      <c r="D47" s="319"/>
      <c r="E47" s="319"/>
      <c r="F47" s="319"/>
      <c r="L47" s="319"/>
    </row>
    <row r="48" spans="1:13" s="315" customFormat="1">
      <c r="A48" s="320"/>
      <c r="C48" s="316"/>
      <c r="D48" s="319"/>
      <c r="E48" s="319"/>
      <c r="F48" s="319"/>
      <c r="L48" s="319"/>
    </row>
    <row r="49" spans="1:12" s="315" customFormat="1">
      <c r="A49" s="320"/>
      <c r="C49" s="316"/>
      <c r="D49" s="319"/>
      <c r="E49" s="319"/>
      <c r="F49" s="319"/>
      <c r="L49" s="319"/>
    </row>
    <row r="50" spans="1:12" s="315" customFormat="1">
      <c r="A50" s="320"/>
      <c r="C50" s="316"/>
      <c r="D50" s="319"/>
      <c r="E50" s="319"/>
      <c r="F50" s="319"/>
      <c r="L50" s="319"/>
    </row>
    <row r="51" spans="1:12" s="315" customFormat="1">
      <c r="A51" s="320"/>
      <c r="C51" s="316"/>
      <c r="D51" s="319"/>
      <c r="E51" s="319"/>
      <c r="F51" s="319"/>
      <c r="L51" s="319"/>
    </row>
    <row r="52" spans="1:12" s="315" customFormat="1">
      <c r="A52" s="320"/>
      <c r="C52" s="316"/>
      <c r="D52" s="319"/>
      <c r="E52" s="319"/>
      <c r="F52" s="319"/>
      <c r="L52" s="319"/>
    </row>
    <row r="53" spans="1:12" s="315" customFormat="1">
      <c r="A53" s="320"/>
      <c r="C53" s="316"/>
      <c r="D53" s="319"/>
      <c r="E53" s="319"/>
      <c r="F53" s="319"/>
      <c r="L53" s="319"/>
    </row>
    <row r="54" spans="1:12" s="315" customFormat="1">
      <c r="A54" s="320"/>
      <c r="C54" s="316"/>
      <c r="D54" s="319"/>
      <c r="E54" s="319"/>
      <c r="F54" s="319"/>
      <c r="L54" s="319"/>
    </row>
    <row r="55" spans="1:12" s="315" customFormat="1">
      <c r="A55" s="320"/>
      <c r="C55" s="316"/>
      <c r="D55" s="319"/>
      <c r="E55" s="319"/>
      <c r="F55" s="319"/>
      <c r="L55" s="319"/>
    </row>
    <row r="56" spans="1:12" s="315" customFormat="1">
      <c r="A56" s="320"/>
      <c r="C56" s="316"/>
      <c r="D56" s="319"/>
      <c r="E56" s="319"/>
      <c r="F56" s="319"/>
      <c r="L56" s="319"/>
    </row>
    <row r="57" spans="1:12" s="315" customFormat="1">
      <c r="A57" s="320"/>
      <c r="C57" s="316"/>
      <c r="D57" s="319"/>
      <c r="E57" s="319"/>
      <c r="F57" s="319"/>
      <c r="L57" s="319"/>
    </row>
    <row r="58" spans="1:12" s="315" customFormat="1">
      <c r="A58" s="320"/>
      <c r="C58" s="316"/>
      <c r="D58" s="319"/>
      <c r="E58" s="319"/>
      <c r="F58" s="319"/>
      <c r="L58" s="319"/>
    </row>
    <row r="59" spans="1:12" s="315" customFormat="1">
      <c r="A59" s="320"/>
      <c r="C59" s="316"/>
      <c r="D59" s="319"/>
      <c r="E59" s="319"/>
      <c r="F59" s="319"/>
      <c r="L59" s="319"/>
    </row>
    <row r="60" spans="1:12" s="315" customFormat="1">
      <c r="A60" s="320"/>
      <c r="C60" s="316"/>
      <c r="D60" s="319"/>
      <c r="E60" s="319"/>
      <c r="F60" s="319"/>
      <c r="L60" s="319"/>
    </row>
    <row r="61" spans="1:12" s="315" customFormat="1">
      <c r="A61" s="320"/>
      <c r="C61" s="316"/>
      <c r="D61" s="319"/>
      <c r="E61" s="319"/>
      <c r="F61" s="319"/>
      <c r="L61" s="319"/>
    </row>
    <row r="62" spans="1:12" s="315" customFormat="1">
      <c r="A62" s="320"/>
      <c r="C62" s="316"/>
      <c r="D62" s="319"/>
      <c r="E62" s="319"/>
      <c r="F62" s="319"/>
      <c r="L62" s="319"/>
    </row>
    <row r="63" spans="1:12" s="315" customFormat="1">
      <c r="A63" s="320"/>
      <c r="C63" s="316"/>
      <c r="D63" s="319"/>
      <c r="E63" s="319"/>
      <c r="F63" s="319"/>
      <c r="L63" s="319"/>
    </row>
    <row r="64" spans="1:12" s="315" customFormat="1">
      <c r="A64" s="320"/>
      <c r="C64" s="316"/>
      <c r="D64" s="319"/>
      <c r="E64" s="319"/>
      <c r="F64" s="319"/>
      <c r="L64" s="319"/>
    </row>
    <row r="65" spans="1:12" s="315" customFormat="1">
      <c r="A65" s="320"/>
      <c r="C65" s="316"/>
      <c r="D65" s="319"/>
      <c r="E65" s="319"/>
      <c r="F65" s="319"/>
      <c r="L65" s="319"/>
    </row>
    <row r="66" spans="1:12" s="315" customFormat="1">
      <c r="A66" s="320"/>
      <c r="C66" s="316"/>
      <c r="D66" s="319"/>
      <c r="E66" s="319"/>
      <c r="F66" s="319"/>
      <c r="L66" s="319"/>
    </row>
  </sheetData>
  <mergeCells count="23">
    <mergeCell ref="M3:M5"/>
    <mergeCell ref="N3:Y3"/>
    <mergeCell ref="AA3:AD4"/>
    <mergeCell ref="AE3:AH4"/>
    <mergeCell ref="AI3:AL4"/>
    <mergeCell ref="AM3:AP4"/>
    <mergeCell ref="N4:P4"/>
    <mergeCell ref="Q4:S4"/>
    <mergeCell ref="T4:V4"/>
    <mergeCell ref="W4:Y4"/>
    <mergeCell ref="Z4:Z5"/>
    <mergeCell ref="L3:L5"/>
    <mergeCell ref="A3:A5"/>
    <mergeCell ref="B3:B5"/>
    <mergeCell ref="C3:C5"/>
    <mergeCell ref="D3:D5"/>
    <mergeCell ref="E3:E5"/>
    <mergeCell ref="F3:F5"/>
    <mergeCell ref="G3:G5"/>
    <mergeCell ref="H3:H5"/>
    <mergeCell ref="I3:I5"/>
    <mergeCell ref="J3:J5"/>
    <mergeCell ref="K3:K5"/>
  </mergeCells>
  <phoneticPr fontId="3" type="noConversion"/>
  <printOptions horizontalCentered="1" verticalCentered="1"/>
  <pageMargins left="0.25" right="0.25" top="0.25" bottom="0.25" header="0.3" footer="0.3"/>
  <pageSetup scale="28" orientation="landscape" r:id="rId1"/>
  <headerFooter>
    <oddHeader>&amp;R&amp;"Calibri"&amp;10&amp;K000000 Información pública de la ANE&amp;1#_x000D_</oddHeader>
    <oddFooter>&amp;R_x000D_&amp;1#&amp;"Calibri"&amp;10&amp;K000000 Información pública de la ANE</oddFooter>
  </headerFooter>
  <colBreaks count="1" manualBreakCount="1">
    <brk id="27"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A6660-E71E-C845-8C82-F88CE7B58064}">
  <dimension ref="A1:DU17"/>
  <sheetViews>
    <sheetView topLeftCell="C14" zoomScale="50" zoomScaleNormal="50" zoomScaleSheetLayoutView="100" workbookViewId="0">
      <selection activeCell="C6" sqref="C6:C17"/>
    </sheetView>
  </sheetViews>
  <sheetFormatPr baseColWidth="10" defaultColWidth="10.85546875" defaultRowHeight="24"/>
  <cols>
    <col min="1" max="1" width="42.28515625" style="200" customWidth="1"/>
    <col min="2" max="2" width="58.85546875" style="200" customWidth="1"/>
    <col min="3" max="3" width="37.42578125" style="200" customWidth="1"/>
    <col min="4" max="4" width="32.140625" style="200" customWidth="1"/>
    <col min="5" max="5" width="47.140625" style="200" customWidth="1"/>
    <col min="6" max="6" width="24.85546875" style="200" customWidth="1"/>
    <col min="7" max="7" width="69.140625" style="200" customWidth="1"/>
    <col min="8" max="8" width="34.42578125" style="200" customWidth="1"/>
    <col min="9" max="9" width="30.85546875" style="200" customWidth="1"/>
    <col min="10" max="10" width="20.7109375" style="200" customWidth="1"/>
    <col min="11" max="11" width="52" style="203" customWidth="1"/>
    <col min="12" max="12" width="39.7109375" style="200" hidden="1" customWidth="1"/>
    <col min="13" max="13" width="41.140625" style="200" hidden="1" customWidth="1"/>
    <col min="14" max="14" width="20.28515625" style="200" hidden="1" customWidth="1"/>
    <col min="15" max="15" width="19.7109375" style="200" hidden="1" customWidth="1"/>
    <col min="16" max="16" width="20.42578125" style="200" hidden="1" customWidth="1"/>
    <col min="17" max="26" width="17.140625" style="200" hidden="1" customWidth="1"/>
    <col min="27" max="27" width="17.42578125" style="200" hidden="1" customWidth="1"/>
    <col min="28" max="28" width="56.140625" style="200" hidden="1" customWidth="1"/>
    <col min="29" max="29" width="13.28515625" style="200" hidden="1" customWidth="1"/>
    <col min="30" max="30" width="25.42578125" style="200" hidden="1" customWidth="1"/>
    <col min="31" max="31" width="17.42578125" style="200" hidden="1" customWidth="1"/>
    <col min="32" max="32" width="118.85546875" style="200" hidden="1" customWidth="1"/>
    <col min="33" max="33" width="15.7109375" style="200" hidden="1" customWidth="1"/>
    <col min="34" max="42" width="0" style="200" hidden="1" customWidth="1"/>
    <col min="43" max="16384" width="10.85546875" style="200"/>
  </cols>
  <sheetData>
    <row r="1" spans="1:42" ht="43.5">
      <c r="A1" s="334" t="s">
        <v>74</v>
      </c>
      <c r="J1" s="201"/>
      <c r="K1" s="202"/>
    </row>
    <row r="2" spans="1:42" ht="12.95" customHeight="1">
      <c r="A2" s="199"/>
    </row>
    <row r="3" spans="1:42" s="201" customFormat="1" ht="12.95" customHeight="1">
      <c r="A3" s="376" t="s">
        <v>497</v>
      </c>
      <c r="B3" s="376" t="s">
        <v>502</v>
      </c>
      <c r="C3" s="376" t="s">
        <v>46</v>
      </c>
      <c r="D3" s="376" t="s">
        <v>47</v>
      </c>
      <c r="E3" s="376" t="s">
        <v>166</v>
      </c>
      <c r="F3" s="376" t="s">
        <v>49</v>
      </c>
      <c r="G3" s="376" t="s">
        <v>50</v>
      </c>
      <c r="H3" s="376" t="s">
        <v>532</v>
      </c>
      <c r="I3" s="376" t="s">
        <v>48</v>
      </c>
      <c r="J3" s="376" t="s">
        <v>167</v>
      </c>
      <c r="K3" s="378" t="s">
        <v>51</v>
      </c>
      <c r="L3" s="371" t="s">
        <v>169</v>
      </c>
      <c r="M3" s="371" t="s">
        <v>170</v>
      </c>
      <c r="N3" s="377" t="s">
        <v>83</v>
      </c>
      <c r="O3" s="377"/>
      <c r="P3" s="377"/>
      <c r="Q3" s="377"/>
      <c r="R3" s="377"/>
      <c r="S3" s="377"/>
      <c r="T3" s="377"/>
      <c r="U3" s="377"/>
      <c r="V3" s="377"/>
      <c r="W3" s="377"/>
      <c r="X3" s="377"/>
      <c r="Y3" s="377"/>
      <c r="Z3" s="205"/>
      <c r="AA3" s="379" t="s">
        <v>52</v>
      </c>
      <c r="AB3" s="379"/>
      <c r="AC3" s="379"/>
      <c r="AD3" s="379"/>
      <c r="AE3" s="379" t="s">
        <v>75</v>
      </c>
      <c r="AF3" s="379"/>
      <c r="AG3" s="379"/>
      <c r="AH3" s="379"/>
      <c r="AI3" s="379" t="s">
        <v>76</v>
      </c>
      <c r="AJ3" s="379"/>
      <c r="AK3" s="379"/>
      <c r="AL3" s="379"/>
      <c r="AM3" s="379" t="s">
        <v>171</v>
      </c>
      <c r="AN3" s="379"/>
      <c r="AO3" s="379"/>
      <c r="AP3" s="379"/>
    </row>
    <row r="4" spans="1:42" s="201" customFormat="1" ht="12.95" customHeight="1">
      <c r="A4" s="376"/>
      <c r="B4" s="376"/>
      <c r="C4" s="376"/>
      <c r="D4" s="376"/>
      <c r="E4" s="376"/>
      <c r="F4" s="376"/>
      <c r="G4" s="376"/>
      <c r="H4" s="376"/>
      <c r="I4" s="376"/>
      <c r="J4" s="376"/>
      <c r="K4" s="378"/>
      <c r="L4" s="371"/>
      <c r="M4" s="371"/>
      <c r="N4" s="379" t="s">
        <v>24</v>
      </c>
      <c r="O4" s="379"/>
      <c r="P4" s="379"/>
      <c r="Q4" s="379" t="s">
        <v>25</v>
      </c>
      <c r="R4" s="379"/>
      <c r="S4" s="379"/>
      <c r="T4" s="379" t="s">
        <v>30</v>
      </c>
      <c r="U4" s="379"/>
      <c r="V4" s="379"/>
      <c r="W4" s="379" t="s">
        <v>32</v>
      </c>
      <c r="X4" s="379"/>
      <c r="Y4" s="379"/>
      <c r="Z4" s="372" t="s">
        <v>168</v>
      </c>
      <c r="AA4" s="379"/>
      <c r="AB4" s="379"/>
      <c r="AC4" s="379"/>
      <c r="AD4" s="379"/>
      <c r="AE4" s="379"/>
      <c r="AF4" s="379"/>
      <c r="AG4" s="379"/>
      <c r="AH4" s="379"/>
      <c r="AI4" s="379"/>
      <c r="AJ4" s="379"/>
      <c r="AK4" s="379"/>
      <c r="AL4" s="379"/>
      <c r="AM4" s="379"/>
      <c r="AN4" s="379"/>
      <c r="AO4" s="379"/>
      <c r="AP4" s="379"/>
    </row>
    <row r="5" spans="1:42" s="332" customFormat="1" ht="69.95" customHeight="1">
      <c r="A5" s="376"/>
      <c r="B5" s="376"/>
      <c r="C5" s="376"/>
      <c r="D5" s="376"/>
      <c r="E5" s="376"/>
      <c r="F5" s="376"/>
      <c r="G5" s="376"/>
      <c r="H5" s="376"/>
      <c r="I5" s="376"/>
      <c r="J5" s="376"/>
      <c r="K5" s="378"/>
      <c r="L5" s="371"/>
      <c r="M5" s="371"/>
      <c r="N5" s="298" t="s">
        <v>53</v>
      </c>
      <c r="O5" s="298" t="s">
        <v>54</v>
      </c>
      <c r="P5" s="298" t="s">
        <v>55</v>
      </c>
      <c r="Q5" s="298" t="s">
        <v>56</v>
      </c>
      <c r="R5" s="298" t="s">
        <v>57</v>
      </c>
      <c r="S5" s="298" t="s">
        <v>58</v>
      </c>
      <c r="T5" s="298" t="s">
        <v>59</v>
      </c>
      <c r="U5" s="298" t="s">
        <v>60</v>
      </c>
      <c r="V5" s="298" t="s">
        <v>61</v>
      </c>
      <c r="W5" s="298" t="s">
        <v>62</v>
      </c>
      <c r="X5" s="298" t="s">
        <v>63</v>
      </c>
      <c r="Y5" s="298" t="s">
        <v>64</v>
      </c>
      <c r="Z5" s="372"/>
      <c r="AA5" s="298" t="s">
        <v>72</v>
      </c>
      <c r="AB5" s="298" t="s">
        <v>73</v>
      </c>
      <c r="AC5" s="298" t="s">
        <v>65</v>
      </c>
      <c r="AD5" s="298" t="s">
        <v>66</v>
      </c>
      <c r="AE5" s="298" t="s">
        <v>72</v>
      </c>
      <c r="AF5" s="298" t="s">
        <v>73</v>
      </c>
      <c r="AG5" s="298" t="s">
        <v>65</v>
      </c>
      <c r="AH5" s="298" t="s">
        <v>66</v>
      </c>
      <c r="AI5" s="298" t="s">
        <v>72</v>
      </c>
      <c r="AJ5" s="298" t="s">
        <v>73</v>
      </c>
      <c r="AK5" s="298" t="s">
        <v>65</v>
      </c>
      <c r="AL5" s="298" t="s">
        <v>66</v>
      </c>
      <c r="AM5" s="298" t="s">
        <v>72</v>
      </c>
      <c r="AN5" s="298" t="s">
        <v>73</v>
      </c>
      <c r="AO5" s="298" t="s">
        <v>65</v>
      </c>
      <c r="AP5" s="298" t="s">
        <v>66</v>
      </c>
    </row>
    <row r="6" spans="1:42" ht="161.1" customHeight="1">
      <c r="A6" s="206" t="s">
        <v>77</v>
      </c>
      <c r="B6" s="206" t="s">
        <v>78</v>
      </c>
      <c r="C6" s="230" t="s">
        <v>550</v>
      </c>
      <c r="D6" s="230" t="s">
        <v>68</v>
      </c>
      <c r="E6" s="243" t="s">
        <v>447</v>
      </c>
      <c r="F6" s="207" t="s">
        <v>435</v>
      </c>
      <c r="G6" s="245" t="s">
        <v>378</v>
      </c>
      <c r="H6" s="230" t="s">
        <v>529</v>
      </c>
      <c r="I6" s="246" t="s">
        <v>79</v>
      </c>
      <c r="J6" s="247">
        <v>1</v>
      </c>
      <c r="K6" s="248" t="s">
        <v>379</v>
      </c>
      <c r="L6" s="232" t="s">
        <v>400</v>
      </c>
      <c r="M6" s="209">
        <v>1707734681</v>
      </c>
      <c r="N6" s="210">
        <v>0</v>
      </c>
      <c r="O6" s="208" t="s">
        <v>278</v>
      </c>
      <c r="P6" s="210">
        <v>0</v>
      </c>
      <c r="Q6" s="210">
        <v>0.1</v>
      </c>
      <c r="R6" s="210">
        <v>0.2</v>
      </c>
      <c r="S6" s="210">
        <v>0.33</v>
      </c>
      <c r="T6" s="210">
        <v>0.43</v>
      </c>
      <c r="U6" s="210">
        <v>0.55000000000000004</v>
      </c>
      <c r="V6" s="210">
        <v>0.66</v>
      </c>
      <c r="W6" s="210">
        <v>0.73</v>
      </c>
      <c r="X6" s="210">
        <v>0.85</v>
      </c>
      <c r="Y6" s="210">
        <v>1</v>
      </c>
      <c r="Z6" s="210">
        <v>1</v>
      </c>
      <c r="AA6" s="207"/>
      <c r="AB6" s="207"/>
      <c r="AC6" s="207"/>
      <c r="AD6" s="207"/>
      <c r="AE6" s="207"/>
      <c r="AF6" s="207"/>
      <c r="AG6" s="207"/>
      <c r="AH6" s="207"/>
      <c r="AI6" s="207"/>
      <c r="AJ6" s="207"/>
      <c r="AK6" s="207"/>
      <c r="AL6" s="207"/>
      <c r="AM6" s="207"/>
      <c r="AN6" s="207"/>
      <c r="AO6" s="207"/>
      <c r="AP6" s="207"/>
    </row>
    <row r="7" spans="1:42" ht="176.1" customHeight="1">
      <c r="A7" s="206" t="s">
        <v>77</v>
      </c>
      <c r="B7" s="206" t="s">
        <v>78</v>
      </c>
      <c r="C7" s="230" t="s">
        <v>550</v>
      </c>
      <c r="D7" s="230" t="s">
        <v>68</v>
      </c>
      <c r="E7" s="243" t="s">
        <v>447</v>
      </c>
      <c r="F7" s="207" t="s">
        <v>436</v>
      </c>
      <c r="G7" s="245" t="s">
        <v>380</v>
      </c>
      <c r="H7" s="230" t="s">
        <v>529</v>
      </c>
      <c r="I7" s="246" t="s">
        <v>79</v>
      </c>
      <c r="J7" s="247">
        <v>1</v>
      </c>
      <c r="K7" s="248" t="s">
        <v>381</v>
      </c>
      <c r="L7" s="232" t="s">
        <v>176</v>
      </c>
      <c r="M7" s="209">
        <v>0</v>
      </c>
      <c r="N7" s="210"/>
      <c r="O7" s="208"/>
      <c r="P7" s="210"/>
      <c r="Q7" s="210"/>
      <c r="R7" s="210"/>
      <c r="S7" s="210"/>
      <c r="T7" s="210"/>
      <c r="U7" s="210"/>
      <c r="V7" s="210"/>
      <c r="W7" s="210"/>
      <c r="X7" s="210"/>
      <c r="Y7" s="210"/>
      <c r="Z7" s="210"/>
      <c r="AA7" s="207"/>
      <c r="AB7" s="207"/>
      <c r="AC7" s="207"/>
      <c r="AD7" s="207"/>
      <c r="AE7" s="207"/>
      <c r="AF7" s="207"/>
      <c r="AG7" s="207"/>
      <c r="AH7" s="207"/>
      <c r="AI7" s="207"/>
      <c r="AJ7" s="207"/>
      <c r="AK7" s="207"/>
      <c r="AL7" s="207"/>
      <c r="AM7" s="207"/>
      <c r="AN7" s="207"/>
      <c r="AO7" s="207"/>
      <c r="AP7" s="207"/>
    </row>
    <row r="8" spans="1:42" ht="116.1" customHeight="1">
      <c r="A8" s="206" t="s">
        <v>77</v>
      </c>
      <c r="B8" s="206" t="s">
        <v>78</v>
      </c>
      <c r="C8" s="230" t="s">
        <v>550</v>
      </c>
      <c r="D8" s="230" t="s">
        <v>71</v>
      </c>
      <c r="E8" s="243" t="s">
        <v>447</v>
      </c>
      <c r="F8" s="207" t="s">
        <v>437</v>
      </c>
      <c r="G8" s="249" t="s">
        <v>338</v>
      </c>
      <c r="H8" s="207" t="s">
        <v>529</v>
      </c>
      <c r="I8" s="246" t="s">
        <v>79</v>
      </c>
      <c r="J8" s="247">
        <v>1</v>
      </c>
      <c r="K8" s="248" t="s">
        <v>381</v>
      </c>
      <c r="L8" s="232" t="s">
        <v>401</v>
      </c>
      <c r="M8" s="209">
        <v>1789140011</v>
      </c>
      <c r="N8" s="210">
        <v>0</v>
      </c>
      <c r="O8" s="208" t="s">
        <v>278</v>
      </c>
      <c r="P8" s="210">
        <v>0</v>
      </c>
      <c r="Q8" s="210">
        <v>0.1</v>
      </c>
      <c r="R8" s="210">
        <v>0.2</v>
      </c>
      <c r="S8" s="210">
        <v>0.33</v>
      </c>
      <c r="T8" s="210">
        <v>0.43</v>
      </c>
      <c r="U8" s="210">
        <v>0.55000000000000004</v>
      </c>
      <c r="V8" s="210">
        <v>0.66</v>
      </c>
      <c r="W8" s="210">
        <v>0.73</v>
      </c>
      <c r="X8" s="210">
        <v>0.85</v>
      </c>
      <c r="Y8" s="210">
        <v>1</v>
      </c>
      <c r="Z8" s="210">
        <v>1</v>
      </c>
      <c r="AA8" s="207"/>
      <c r="AB8" s="207"/>
      <c r="AC8" s="207"/>
      <c r="AD8" s="207"/>
      <c r="AE8" s="207"/>
      <c r="AF8" s="207"/>
      <c r="AG8" s="207"/>
      <c r="AH8" s="207"/>
      <c r="AI8" s="207"/>
      <c r="AJ8" s="207"/>
      <c r="AK8" s="207"/>
      <c r="AL8" s="207"/>
      <c r="AM8" s="207"/>
      <c r="AN8" s="207"/>
      <c r="AO8" s="207"/>
      <c r="AP8" s="207"/>
    </row>
    <row r="9" spans="1:42" ht="146.1" customHeight="1">
      <c r="A9" s="206" t="s">
        <v>77</v>
      </c>
      <c r="B9" s="206" t="s">
        <v>78</v>
      </c>
      <c r="C9" s="230" t="s">
        <v>550</v>
      </c>
      <c r="D9" s="230" t="s">
        <v>68</v>
      </c>
      <c r="E9" s="243" t="s">
        <v>447</v>
      </c>
      <c r="F9" s="207" t="s">
        <v>438</v>
      </c>
      <c r="G9" s="250" t="s">
        <v>382</v>
      </c>
      <c r="H9" s="207" t="s">
        <v>529</v>
      </c>
      <c r="I9" s="251" t="s">
        <v>79</v>
      </c>
      <c r="J9" s="251" t="s">
        <v>383</v>
      </c>
      <c r="K9" s="252" t="s">
        <v>384</v>
      </c>
      <c r="L9" s="232" t="s">
        <v>402</v>
      </c>
      <c r="M9" s="209">
        <v>4669599985</v>
      </c>
      <c r="N9" s="210">
        <v>0</v>
      </c>
      <c r="O9" s="208" t="s">
        <v>278</v>
      </c>
      <c r="P9" s="211">
        <v>0.1</v>
      </c>
      <c r="Q9" s="210">
        <v>0.15</v>
      </c>
      <c r="R9" s="210">
        <v>0.2</v>
      </c>
      <c r="S9" s="210">
        <v>0.3</v>
      </c>
      <c r="T9" s="210">
        <v>0.4</v>
      </c>
      <c r="U9" s="210">
        <v>0.5</v>
      </c>
      <c r="V9" s="210">
        <v>0.6</v>
      </c>
      <c r="W9" s="210">
        <v>0.8</v>
      </c>
      <c r="X9" s="210">
        <v>0.9</v>
      </c>
      <c r="Y9" s="210">
        <v>1</v>
      </c>
      <c r="Z9" s="210">
        <v>1</v>
      </c>
      <c r="AA9" s="207"/>
      <c r="AB9" s="207"/>
      <c r="AC9" s="207"/>
      <c r="AD9" s="207"/>
      <c r="AE9" s="207"/>
      <c r="AF9" s="207"/>
      <c r="AG9" s="207"/>
      <c r="AH9" s="207"/>
      <c r="AI9" s="207"/>
      <c r="AJ9" s="207"/>
      <c r="AK9" s="207"/>
      <c r="AL9" s="207"/>
      <c r="AM9" s="207"/>
      <c r="AN9" s="207"/>
      <c r="AO9" s="207"/>
      <c r="AP9" s="207"/>
    </row>
    <row r="10" spans="1:42" ht="116.25" customHeight="1">
      <c r="A10" s="206" t="s">
        <v>77</v>
      </c>
      <c r="B10" s="206" t="s">
        <v>78</v>
      </c>
      <c r="C10" s="230" t="s">
        <v>551</v>
      </c>
      <c r="D10" s="230" t="s">
        <v>68</v>
      </c>
      <c r="E10" s="243" t="s">
        <v>447</v>
      </c>
      <c r="F10" s="207" t="s">
        <v>439</v>
      </c>
      <c r="G10" s="249" t="s">
        <v>353</v>
      </c>
      <c r="H10" s="207" t="s">
        <v>531</v>
      </c>
      <c r="I10" s="207" t="s">
        <v>177</v>
      </c>
      <c r="J10" s="207">
        <v>1</v>
      </c>
      <c r="K10" s="230" t="s">
        <v>385</v>
      </c>
      <c r="L10" s="232" t="s">
        <v>386</v>
      </c>
      <c r="M10" s="209">
        <v>485000000</v>
      </c>
      <c r="N10" s="212">
        <v>0.1</v>
      </c>
      <c r="O10" s="210">
        <v>0.2</v>
      </c>
      <c r="P10" s="212">
        <v>0.3</v>
      </c>
      <c r="Q10" s="212">
        <v>0.35</v>
      </c>
      <c r="R10" s="212">
        <v>0.4</v>
      </c>
      <c r="S10" s="212">
        <v>0.5</v>
      </c>
      <c r="T10" s="212">
        <v>0.6</v>
      </c>
      <c r="U10" s="212">
        <v>0.65</v>
      </c>
      <c r="V10" s="212">
        <v>0.7</v>
      </c>
      <c r="W10" s="212">
        <v>0.8</v>
      </c>
      <c r="X10" s="212">
        <v>0.9</v>
      </c>
      <c r="Y10" s="212">
        <v>1</v>
      </c>
      <c r="Z10" s="210">
        <v>1</v>
      </c>
      <c r="AA10" s="207"/>
      <c r="AB10" s="207"/>
      <c r="AC10" s="207"/>
      <c r="AD10" s="207"/>
      <c r="AE10" s="207"/>
      <c r="AF10" s="207"/>
      <c r="AG10" s="207"/>
      <c r="AH10" s="207"/>
      <c r="AI10" s="207"/>
      <c r="AJ10" s="207"/>
      <c r="AK10" s="207"/>
      <c r="AL10" s="207"/>
      <c r="AM10" s="207"/>
      <c r="AN10" s="207"/>
      <c r="AO10" s="207"/>
      <c r="AP10" s="207"/>
    </row>
    <row r="11" spans="1:42" ht="116.1" customHeight="1">
      <c r="A11" s="206" t="s">
        <v>77</v>
      </c>
      <c r="B11" s="206" t="s">
        <v>78</v>
      </c>
      <c r="C11" s="230" t="s">
        <v>550</v>
      </c>
      <c r="D11" s="230" t="s">
        <v>68</v>
      </c>
      <c r="E11" s="243" t="s">
        <v>447</v>
      </c>
      <c r="F11" s="207" t="s">
        <v>440</v>
      </c>
      <c r="G11" s="249" t="s">
        <v>280</v>
      </c>
      <c r="H11" s="230" t="s">
        <v>530</v>
      </c>
      <c r="I11" s="207" t="s">
        <v>79</v>
      </c>
      <c r="J11" s="253">
        <v>1</v>
      </c>
      <c r="K11" s="254" t="s">
        <v>387</v>
      </c>
      <c r="L11" s="232" t="s">
        <v>388</v>
      </c>
      <c r="M11" s="209">
        <v>35309480</v>
      </c>
      <c r="N11" s="212">
        <v>0.1</v>
      </c>
      <c r="O11" s="210">
        <v>0.2</v>
      </c>
      <c r="P11" s="212">
        <v>0.3</v>
      </c>
      <c r="Q11" s="212">
        <v>0.35</v>
      </c>
      <c r="R11" s="212">
        <v>0.4</v>
      </c>
      <c r="S11" s="212">
        <v>0.5</v>
      </c>
      <c r="T11" s="212">
        <v>0.6</v>
      </c>
      <c r="U11" s="212">
        <v>0.65</v>
      </c>
      <c r="V11" s="212">
        <v>0.7</v>
      </c>
      <c r="W11" s="212">
        <v>0.8</v>
      </c>
      <c r="X11" s="212">
        <v>0.9</v>
      </c>
      <c r="Y11" s="212">
        <v>1</v>
      </c>
      <c r="Z11" s="210">
        <v>1</v>
      </c>
      <c r="AA11" s="207"/>
      <c r="AB11" s="207"/>
      <c r="AC11" s="207"/>
      <c r="AD11" s="207"/>
      <c r="AE11" s="207"/>
      <c r="AF11" s="207"/>
      <c r="AG11" s="207"/>
      <c r="AH11" s="207"/>
      <c r="AI11" s="207"/>
      <c r="AJ11" s="207"/>
      <c r="AK11" s="207"/>
      <c r="AL11" s="207"/>
      <c r="AM11" s="207"/>
      <c r="AN11" s="207"/>
      <c r="AO11" s="207"/>
      <c r="AP11" s="207"/>
    </row>
    <row r="12" spans="1:42" ht="101.1" customHeight="1">
      <c r="A12" s="206" t="s">
        <v>77</v>
      </c>
      <c r="B12" s="206" t="s">
        <v>78</v>
      </c>
      <c r="C12" s="230" t="s">
        <v>550</v>
      </c>
      <c r="D12" s="230" t="s">
        <v>68</v>
      </c>
      <c r="E12" s="243" t="s">
        <v>447</v>
      </c>
      <c r="F12" s="207" t="s">
        <v>441</v>
      </c>
      <c r="G12" s="249" t="s">
        <v>279</v>
      </c>
      <c r="H12" s="230" t="s">
        <v>389</v>
      </c>
      <c r="I12" s="251" t="s">
        <v>177</v>
      </c>
      <c r="J12" s="255">
        <v>12</v>
      </c>
      <c r="K12" s="254" t="s">
        <v>389</v>
      </c>
      <c r="L12" s="232" t="s">
        <v>390</v>
      </c>
      <c r="M12" s="209">
        <v>50000000</v>
      </c>
      <c r="N12" s="212">
        <v>0.1</v>
      </c>
      <c r="O12" s="210">
        <v>0.2</v>
      </c>
      <c r="P12" s="212">
        <v>0.3</v>
      </c>
      <c r="Q12" s="212">
        <v>0.35</v>
      </c>
      <c r="R12" s="212">
        <v>0.4</v>
      </c>
      <c r="S12" s="212">
        <v>0.5</v>
      </c>
      <c r="T12" s="212">
        <v>0.6</v>
      </c>
      <c r="U12" s="212">
        <v>0.65</v>
      </c>
      <c r="V12" s="212">
        <v>0.7</v>
      </c>
      <c r="W12" s="212">
        <v>0.8</v>
      </c>
      <c r="X12" s="212">
        <v>0.9</v>
      </c>
      <c r="Y12" s="212">
        <v>1</v>
      </c>
      <c r="Z12" s="210">
        <v>1</v>
      </c>
      <c r="AA12" s="207"/>
      <c r="AB12" s="207"/>
      <c r="AC12" s="207"/>
      <c r="AD12" s="207"/>
      <c r="AE12" s="207"/>
      <c r="AF12" s="207"/>
      <c r="AG12" s="207"/>
      <c r="AH12" s="207"/>
      <c r="AI12" s="207"/>
      <c r="AJ12" s="207"/>
      <c r="AK12" s="207"/>
      <c r="AL12" s="207"/>
      <c r="AM12" s="207"/>
      <c r="AN12" s="207"/>
      <c r="AO12" s="207"/>
      <c r="AP12" s="207"/>
    </row>
    <row r="13" spans="1:42" ht="114" customHeight="1">
      <c r="A13" s="206" t="s">
        <v>77</v>
      </c>
      <c r="B13" s="206" t="s">
        <v>78</v>
      </c>
      <c r="C13" s="230" t="s">
        <v>550</v>
      </c>
      <c r="D13" s="230" t="s">
        <v>68</v>
      </c>
      <c r="E13" s="243" t="s">
        <v>447</v>
      </c>
      <c r="F13" s="207" t="s">
        <v>442</v>
      </c>
      <c r="G13" s="249" t="s">
        <v>391</v>
      </c>
      <c r="H13" s="207" t="s">
        <v>529</v>
      </c>
      <c r="I13" s="251" t="s">
        <v>177</v>
      </c>
      <c r="J13" s="255">
        <v>1</v>
      </c>
      <c r="K13" s="254" t="s">
        <v>381</v>
      </c>
      <c r="L13" s="232" t="s">
        <v>392</v>
      </c>
      <c r="M13" s="209">
        <v>125378036</v>
      </c>
      <c r="N13" s="213"/>
      <c r="O13" s="213"/>
      <c r="P13" s="213"/>
      <c r="Q13" s="213"/>
      <c r="R13" s="213"/>
      <c r="S13" s="213"/>
      <c r="T13" s="213"/>
      <c r="U13" s="213"/>
      <c r="V13" s="213"/>
      <c r="W13" s="213"/>
      <c r="X13" s="213"/>
      <c r="Y13" s="213"/>
      <c r="Z13" s="214">
        <v>1</v>
      </c>
      <c r="AA13" s="207"/>
      <c r="AB13" s="207"/>
      <c r="AC13" s="207"/>
      <c r="AD13" s="207"/>
      <c r="AE13" s="207"/>
      <c r="AF13" s="207"/>
      <c r="AG13" s="207"/>
      <c r="AH13" s="207"/>
      <c r="AI13" s="207"/>
      <c r="AJ13" s="207"/>
      <c r="AK13" s="207"/>
      <c r="AL13" s="207"/>
      <c r="AM13" s="207"/>
      <c r="AN13" s="207"/>
      <c r="AO13" s="207"/>
      <c r="AP13" s="207"/>
    </row>
    <row r="14" spans="1:42" ht="107.25" customHeight="1">
      <c r="A14" s="206" t="s">
        <v>77</v>
      </c>
      <c r="B14" s="206" t="s">
        <v>78</v>
      </c>
      <c r="C14" s="230" t="s">
        <v>550</v>
      </c>
      <c r="D14" s="230" t="s">
        <v>68</v>
      </c>
      <c r="E14" s="243" t="s">
        <v>447</v>
      </c>
      <c r="F14" s="207" t="s">
        <v>443</v>
      </c>
      <c r="G14" s="256" t="s">
        <v>393</v>
      </c>
      <c r="H14" s="230" t="s">
        <v>251</v>
      </c>
      <c r="I14" s="230" t="s">
        <v>177</v>
      </c>
      <c r="J14" s="207">
        <v>1</v>
      </c>
      <c r="K14" s="254" t="s">
        <v>394</v>
      </c>
      <c r="L14" s="232" t="s">
        <v>176</v>
      </c>
      <c r="M14" s="215">
        <v>0</v>
      </c>
      <c r="N14" s="210">
        <v>0</v>
      </c>
      <c r="O14" s="208" t="s">
        <v>278</v>
      </c>
      <c r="P14" s="211">
        <v>0.1</v>
      </c>
      <c r="Q14" s="210">
        <v>0.15</v>
      </c>
      <c r="R14" s="210">
        <v>0.2</v>
      </c>
      <c r="S14" s="210">
        <v>0.3</v>
      </c>
      <c r="T14" s="210">
        <v>0.4</v>
      </c>
      <c r="U14" s="210">
        <v>0.5</v>
      </c>
      <c r="V14" s="210">
        <v>0.6</v>
      </c>
      <c r="W14" s="210">
        <v>0.8</v>
      </c>
      <c r="X14" s="210">
        <v>0.9</v>
      </c>
      <c r="Y14" s="210">
        <v>1</v>
      </c>
      <c r="Z14" s="210">
        <v>1</v>
      </c>
      <c r="AA14" s="207"/>
      <c r="AB14" s="207"/>
      <c r="AC14" s="207"/>
      <c r="AD14" s="207"/>
      <c r="AE14" s="207"/>
      <c r="AF14" s="207"/>
      <c r="AG14" s="207"/>
      <c r="AH14" s="207"/>
      <c r="AI14" s="207"/>
      <c r="AJ14" s="207"/>
      <c r="AK14" s="207"/>
      <c r="AL14" s="207"/>
      <c r="AM14" s="207"/>
      <c r="AN14" s="207"/>
      <c r="AO14" s="207"/>
      <c r="AP14" s="207"/>
    </row>
    <row r="15" spans="1:42" ht="139.5" customHeight="1">
      <c r="A15" s="206" t="s">
        <v>77</v>
      </c>
      <c r="B15" s="206" t="s">
        <v>78</v>
      </c>
      <c r="C15" s="230" t="s">
        <v>550</v>
      </c>
      <c r="D15" s="230" t="s">
        <v>85</v>
      </c>
      <c r="E15" s="243" t="s">
        <v>447</v>
      </c>
      <c r="F15" s="207" t="s">
        <v>444</v>
      </c>
      <c r="G15" s="245" t="s">
        <v>395</v>
      </c>
      <c r="H15" s="230" t="s">
        <v>251</v>
      </c>
      <c r="I15" s="207" t="s">
        <v>177</v>
      </c>
      <c r="J15" s="207">
        <v>1</v>
      </c>
      <c r="K15" s="207" t="s">
        <v>275</v>
      </c>
      <c r="L15" s="232" t="s">
        <v>176</v>
      </c>
      <c r="M15" s="215">
        <v>0</v>
      </c>
      <c r="N15" s="212">
        <v>0.2</v>
      </c>
      <c r="O15" s="212">
        <v>0.5</v>
      </c>
      <c r="P15" s="212">
        <v>1</v>
      </c>
      <c r="Q15" s="212">
        <v>1</v>
      </c>
      <c r="R15" s="212">
        <v>1</v>
      </c>
      <c r="S15" s="212">
        <v>1</v>
      </c>
      <c r="T15" s="212">
        <v>1</v>
      </c>
      <c r="U15" s="212">
        <v>1</v>
      </c>
      <c r="V15" s="212">
        <v>1</v>
      </c>
      <c r="W15" s="212">
        <v>1</v>
      </c>
      <c r="X15" s="212">
        <v>1</v>
      </c>
      <c r="Y15" s="212">
        <v>1</v>
      </c>
      <c r="Z15" s="210">
        <v>1</v>
      </c>
      <c r="AA15" s="207"/>
      <c r="AB15" s="207"/>
      <c r="AC15" s="207"/>
      <c r="AD15" s="207"/>
      <c r="AE15" s="207"/>
      <c r="AF15" s="207"/>
      <c r="AG15" s="207"/>
      <c r="AH15" s="207"/>
      <c r="AI15" s="207"/>
      <c r="AJ15" s="207"/>
      <c r="AK15" s="207"/>
      <c r="AL15" s="207"/>
      <c r="AM15" s="207"/>
      <c r="AN15" s="207"/>
      <c r="AO15" s="207"/>
      <c r="AP15" s="207"/>
    </row>
    <row r="16" spans="1:42" ht="129" customHeight="1">
      <c r="A16" s="206" t="s">
        <v>77</v>
      </c>
      <c r="B16" s="206" t="s">
        <v>78</v>
      </c>
      <c r="C16" s="230" t="s">
        <v>550</v>
      </c>
      <c r="D16" s="230" t="s">
        <v>71</v>
      </c>
      <c r="E16" s="243" t="s">
        <v>447</v>
      </c>
      <c r="F16" s="207" t="s">
        <v>445</v>
      </c>
      <c r="G16" s="245" t="s">
        <v>396</v>
      </c>
      <c r="H16" s="230" t="s">
        <v>251</v>
      </c>
      <c r="I16" s="254" t="s">
        <v>177</v>
      </c>
      <c r="J16" s="254">
        <v>1</v>
      </c>
      <c r="K16" s="257" t="s">
        <v>397</v>
      </c>
      <c r="L16" s="233" t="s">
        <v>176</v>
      </c>
      <c r="M16" s="233">
        <v>0</v>
      </c>
      <c r="N16" s="231">
        <v>0</v>
      </c>
      <c r="O16" s="208" t="s">
        <v>278</v>
      </c>
      <c r="P16" s="211">
        <v>0.1</v>
      </c>
      <c r="Q16" s="210">
        <v>0.15</v>
      </c>
      <c r="R16" s="210">
        <v>0.2</v>
      </c>
      <c r="S16" s="210">
        <v>0.3</v>
      </c>
      <c r="T16" s="210">
        <v>0.4</v>
      </c>
      <c r="U16" s="210">
        <v>0.5</v>
      </c>
      <c r="V16" s="210">
        <v>0.6</v>
      </c>
      <c r="W16" s="210">
        <v>0.8</v>
      </c>
      <c r="X16" s="210">
        <v>0.9</v>
      </c>
      <c r="Y16" s="210">
        <v>1</v>
      </c>
      <c r="Z16" s="210">
        <v>1</v>
      </c>
      <c r="AA16" s="207"/>
      <c r="AB16" s="207"/>
      <c r="AC16" s="207"/>
      <c r="AD16" s="207"/>
      <c r="AE16" s="207"/>
      <c r="AF16" s="207"/>
      <c r="AG16" s="207"/>
      <c r="AH16" s="207"/>
      <c r="AI16" s="207"/>
      <c r="AJ16" s="207"/>
      <c r="AK16" s="207"/>
      <c r="AL16" s="207"/>
      <c r="AM16" s="207"/>
      <c r="AN16" s="207"/>
      <c r="AO16" s="207"/>
      <c r="AP16" s="207"/>
    </row>
    <row r="17" spans="1:125" s="229" customFormat="1" ht="126" customHeight="1">
      <c r="A17" s="206" t="s">
        <v>77</v>
      </c>
      <c r="B17" s="206" t="s">
        <v>78</v>
      </c>
      <c r="C17" s="230" t="s">
        <v>550</v>
      </c>
      <c r="D17" s="230" t="s">
        <v>68</v>
      </c>
      <c r="E17" s="243" t="s">
        <v>447</v>
      </c>
      <c r="F17" s="207" t="s">
        <v>446</v>
      </c>
      <c r="G17" s="245" t="s">
        <v>398</v>
      </c>
      <c r="H17" s="230" t="s">
        <v>251</v>
      </c>
      <c r="I17" s="254" t="s">
        <v>177</v>
      </c>
      <c r="J17" s="254">
        <v>1</v>
      </c>
      <c r="K17" s="257" t="s">
        <v>399</v>
      </c>
      <c r="L17" s="233" t="s">
        <v>176</v>
      </c>
      <c r="M17" s="233">
        <v>0</v>
      </c>
      <c r="N17" s="231">
        <v>0</v>
      </c>
      <c r="O17" s="216" t="s">
        <v>278</v>
      </c>
      <c r="P17" s="228">
        <v>0.1</v>
      </c>
      <c r="Q17" s="227">
        <v>0.15</v>
      </c>
      <c r="R17" s="227">
        <v>0.2</v>
      </c>
      <c r="S17" s="227">
        <v>0.3</v>
      </c>
      <c r="T17" s="227">
        <v>0.4</v>
      </c>
      <c r="U17" s="227">
        <v>0.5</v>
      </c>
      <c r="V17" s="227">
        <v>0.6</v>
      </c>
      <c r="W17" s="227">
        <v>0.8</v>
      </c>
      <c r="X17" s="227">
        <v>0.9</v>
      </c>
      <c r="Y17" s="227">
        <v>1</v>
      </c>
      <c r="Z17" s="227">
        <v>1</v>
      </c>
      <c r="AA17" s="216"/>
      <c r="AB17" s="216"/>
      <c r="AC17" s="216"/>
      <c r="AD17" s="216"/>
      <c r="AE17" s="216"/>
      <c r="AF17" s="216"/>
      <c r="AG17" s="216"/>
      <c r="AH17" s="216"/>
      <c r="AI17" s="216"/>
      <c r="AJ17" s="216"/>
      <c r="AK17" s="216"/>
      <c r="AL17" s="216"/>
      <c r="AM17" s="216"/>
      <c r="AN17" s="216"/>
      <c r="AO17" s="216"/>
      <c r="AP17" s="216"/>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row>
  </sheetData>
  <mergeCells count="23">
    <mergeCell ref="AA3:AD4"/>
    <mergeCell ref="AE3:AH4"/>
    <mergeCell ref="AI3:AL4"/>
    <mergeCell ref="AM3:AP4"/>
    <mergeCell ref="N4:P4"/>
    <mergeCell ref="Q4:S4"/>
    <mergeCell ref="T4:V4"/>
    <mergeCell ref="W4:Y4"/>
    <mergeCell ref="Z4:Z5"/>
    <mergeCell ref="F3:F5"/>
    <mergeCell ref="G3:G5"/>
    <mergeCell ref="H3:H5"/>
    <mergeCell ref="M3:M5"/>
    <mergeCell ref="N3:Y3"/>
    <mergeCell ref="I3:I5"/>
    <mergeCell ref="J3:J5"/>
    <mergeCell ref="K3:K5"/>
    <mergeCell ref="L3:L5"/>
    <mergeCell ref="A3:A5"/>
    <mergeCell ref="B3:B5"/>
    <mergeCell ref="C3:C5"/>
    <mergeCell ref="D3:D5"/>
    <mergeCell ref="E3:E5"/>
  </mergeCells>
  <pageMargins left="0.7" right="0.7" top="0.75" bottom="0.75" header="0.3" footer="0.3"/>
  <pageSetup scale="39" orientation="portrait" r:id="rId1"/>
  <headerFooter>
    <oddFooter>&amp;R_x000D_&amp;1#&amp;"Calibri"&amp;10&amp;K000000 Información pública de la ANE</oddFooter>
  </headerFooter>
  <colBreaks count="3" manualBreakCount="3">
    <brk id="6" max="30" man="1"/>
    <brk id="19" max="30" man="1"/>
    <brk id="26"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3AC53-84F3-8946-89A6-A76EF93FCD25}">
  <dimension ref="A1:BA82"/>
  <sheetViews>
    <sheetView topLeftCell="D10" zoomScale="77" zoomScaleNormal="77" workbookViewId="0">
      <selection activeCell="D5" sqref="D5:D12"/>
    </sheetView>
  </sheetViews>
  <sheetFormatPr baseColWidth="10" defaultColWidth="10.85546875" defaultRowHeight="15"/>
  <cols>
    <col min="1" max="1" width="31" style="7" customWidth="1"/>
    <col min="2" max="2" width="32.140625" style="7" customWidth="1"/>
    <col min="3" max="3" width="31.7109375" style="7" customWidth="1"/>
    <col min="4" max="4" width="25.85546875" style="7" customWidth="1"/>
    <col min="5" max="5" width="43.42578125" style="7" customWidth="1"/>
    <col min="6" max="6" width="32.42578125" style="7" customWidth="1"/>
    <col min="7" max="7" width="39.140625" style="7" customWidth="1"/>
    <col min="8" max="8" width="24.140625" style="7" customWidth="1"/>
    <col min="9" max="9" width="19.28515625" style="7" customWidth="1"/>
    <col min="10" max="10" width="18.42578125" style="169" customWidth="1"/>
    <col min="11" max="11" width="29" style="7" customWidth="1"/>
    <col min="12" max="12" width="46.140625" style="7" hidden="1" customWidth="1"/>
    <col min="13" max="13" width="24.28515625" style="7" hidden="1" customWidth="1"/>
    <col min="14" max="14" width="8.85546875" style="7" hidden="1" customWidth="1"/>
    <col min="15" max="15" width="9.28515625" style="7" hidden="1" customWidth="1"/>
    <col min="16" max="16" width="9.42578125" style="7" hidden="1" customWidth="1"/>
    <col min="17" max="18" width="6.85546875" style="7" hidden="1" customWidth="1"/>
    <col min="19" max="19" width="9.42578125" style="7" hidden="1" customWidth="1"/>
    <col min="20" max="20" width="8" style="7" hidden="1" customWidth="1"/>
    <col min="21" max="21" width="9.42578125" style="7" hidden="1" customWidth="1"/>
    <col min="22" max="22" width="12.7109375" style="7" hidden="1" customWidth="1"/>
    <col min="23" max="23" width="11.85546875" style="7" hidden="1" customWidth="1"/>
    <col min="24" max="24" width="11.42578125" style="7" hidden="1" customWidth="1"/>
    <col min="25" max="26" width="11" style="7" hidden="1" customWidth="1"/>
    <col min="27" max="27" width="12" style="7" hidden="1" customWidth="1"/>
    <col min="28" max="28" width="10.42578125" style="7" hidden="1" customWidth="1"/>
    <col min="29" max="29" width="46.28515625" style="7" hidden="1" customWidth="1"/>
    <col min="30" max="30" width="18.7109375" style="5" hidden="1" customWidth="1"/>
    <col min="31" max="32" width="0" style="5" hidden="1" customWidth="1"/>
    <col min="33" max="33" width="50.7109375" style="7" hidden="1" customWidth="1"/>
    <col min="34" max="34" width="15.42578125" style="7" hidden="1" customWidth="1"/>
    <col min="35" max="36" width="0" style="5" hidden="1" customWidth="1"/>
    <col min="37" max="37" width="70.140625" style="7" hidden="1" customWidth="1"/>
    <col min="38" max="38" width="20" style="7" hidden="1" customWidth="1"/>
    <col min="39" max="40" width="0" style="5" hidden="1" customWidth="1"/>
    <col min="41" max="41" width="70.140625" style="7" hidden="1" customWidth="1"/>
    <col min="42" max="42" width="20" style="7" hidden="1" customWidth="1"/>
    <col min="43" max="53" width="10.85546875" style="5"/>
    <col min="54" max="16384" width="10.85546875" style="7"/>
  </cols>
  <sheetData>
    <row r="1" spans="1:53" s="5" customFormat="1" ht="66.95" customHeight="1">
      <c r="A1" s="167" t="s">
        <v>82</v>
      </c>
      <c r="C1" s="6"/>
      <c r="J1" s="170"/>
      <c r="AA1" s="96"/>
      <c r="AB1" s="96"/>
      <c r="AC1" s="96"/>
      <c r="AD1" s="96"/>
      <c r="AE1" s="97"/>
      <c r="AF1" s="97"/>
      <c r="AG1" s="97"/>
      <c r="AH1" s="97"/>
      <c r="AI1" s="97"/>
      <c r="AJ1" s="97"/>
      <c r="AK1" s="97"/>
      <c r="AL1" s="97"/>
      <c r="AM1" s="97"/>
      <c r="AN1" s="97"/>
      <c r="AO1" s="97"/>
      <c r="AP1" s="97"/>
    </row>
    <row r="2" spans="1:53" s="158" customFormat="1" ht="21" customHeight="1">
      <c r="A2" s="372" t="s">
        <v>497</v>
      </c>
      <c r="B2" s="372" t="s">
        <v>502</v>
      </c>
      <c r="C2" s="372" t="s">
        <v>46</v>
      </c>
      <c r="D2" s="372" t="s">
        <v>47</v>
      </c>
      <c r="E2" s="372" t="s">
        <v>166</v>
      </c>
      <c r="F2" s="372" t="s">
        <v>49</v>
      </c>
      <c r="G2" s="372" t="s">
        <v>50</v>
      </c>
      <c r="H2" s="372" t="s">
        <v>522</v>
      </c>
      <c r="I2" s="372" t="s">
        <v>48</v>
      </c>
      <c r="J2" s="383" t="s">
        <v>167</v>
      </c>
      <c r="K2" s="372" t="s">
        <v>51</v>
      </c>
      <c r="L2" s="384" t="s">
        <v>169</v>
      </c>
      <c r="M2" s="384" t="s">
        <v>170</v>
      </c>
      <c r="N2" s="381" t="s">
        <v>180</v>
      </c>
      <c r="O2" s="381"/>
      <c r="P2" s="381"/>
      <c r="Q2" s="381"/>
      <c r="R2" s="381"/>
      <c r="S2" s="381"/>
      <c r="T2" s="381"/>
      <c r="U2" s="381"/>
      <c r="V2" s="381"/>
      <c r="W2" s="381"/>
      <c r="X2" s="381"/>
      <c r="Y2" s="381"/>
      <c r="Z2" s="157"/>
      <c r="AA2" s="380" t="s">
        <v>52</v>
      </c>
      <c r="AB2" s="380"/>
      <c r="AC2" s="380"/>
      <c r="AD2" s="380"/>
      <c r="AE2" s="380" t="s">
        <v>75</v>
      </c>
      <c r="AF2" s="380"/>
      <c r="AG2" s="380"/>
      <c r="AH2" s="380"/>
      <c r="AI2" s="380" t="s">
        <v>76</v>
      </c>
      <c r="AJ2" s="380"/>
      <c r="AK2" s="380"/>
      <c r="AL2" s="380"/>
      <c r="AM2" s="380" t="s">
        <v>171</v>
      </c>
      <c r="AN2" s="380"/>
      <c r="AO2" s="380"/>
      <c r="AP2" s="380"/>
    </row>
    <row r="3" spans="1:53" s="158" customFormat="1" ht="27" customHeight="1">
      <c r="A3" s="372"/>
      <c r="B3" s="372"/>
      <c r="C3" s="372"/>
      <c r="D3" s="372"/>
      <c r="E3" s="372"/>
      <c r="F3" s="372"/>
      <c r="G3" s="372"/>
      <c r="H3" s="372"/>
      <c r="I3" s="372"/>
      <c r="J3" s="383"/>
      <c r="K3" s="372"/>
      <c r="L3" s="384"/>
      <c r="M3" s="384"/>
      <c r="N3" s="382" t="s">
        <v>24</v>
      </c>
      <c r="O3" s="382"/>
      <c r="P3" s="382"/>
      <c r="Q3" s="382" t="s">
        <v>25</v>
      </c>
      <c r="R3" s="382"/>
      <c r="S3" s="382"/>
      <c r="T3" s="382" t="s">
        <v>30</v>
      </c>
      <c r="U3" s="382"/>
      <c r="V3" s="382"/>
      <c r="W3" s="382" t="s">
        <v>32</v>
      </c>
      <c r="X3" s="382"/>
      <c r="Y3" s="382"/>
      <c r="Z3" s="385" t="s">
        <v>168</v>
      </c>
      <c r="AA3" s="380"/>
      <c r="AB3" s="380"/>
      <c r="AC3" s="380"/>
      <c r="AD3" s="380"/>
      <c r="AE3" s="380"/>
      <c r="AF3" s="380"/>
      <c r="AG3" s="380"/>
      <c r="AH3" s="380"/>
      <c r="AI3" s="380"/>
      <c r="AJ3" s="380"/>
      <c r="AK3" s="380"/>
      <c r="AL3" s="380"/>
      <c r="AM3" s="380"/>
      <c r="AN3" s="380"/>
      <c r="AO3" s="380"/>
      <c r="AP3" s="380"/>
    </row>
    <row r="4" spans="1:53" s="159" customFormat="1" ht="57.95" customHeight="1">
      <c r="A4" s="372"/>
      <c r="B4" s="372"/>
      <c r="C4" s="372"/>
      <c r="D4" s="372"/>
      <c r="E4" s="372"/>
      <c r="F4" s="372"/>
      <c r="G4" s="372"/>
      <c r="H4" s="372"/>
      <c r="I4" s="372"/>
      <c r="J4" s="383"/>
      <c r="K4" s="372"/>
      <c r="L4" s="384"/>
      <c r="M4" s="384"/>
      <c r="N4" s="156" t="s">
        <v>53</v>
      </c>
      <c r="O4" s="156" t="s">
        <v>54</v>
      </c>
      <c r="P4" s="156" t="s">
        <v>55</v>
      </c>
      <c r="Q4" s="156" t="s">
        <v>56</v>
      </c>
      <c r="R4" s="156" t="s">
        <v>57</v>
      </c>
      <c r="S4" s="156" t="s">
        <v>58</v>
      </c>
      <c r="T4" s="156" t="s">
        <v>59</v>
      </c>
      <c r="U4" s="156" t="s">
        <v>60</v>
      </c>
      <c r="V4" s="156" t="s">
        <v>61</v>
      </c>
      <c r="W4" s="156" t="s">
        <v>62</v>
      </c>
      <c r="X4" s="156" t="s">
        <v>63</v>
      </c>
      <c r="Y4" s="156" t="s">
        <v>64</v>
      </c>
      <c r="Z4" s="385"/>
      <c r="AA4" s="149" t="s">
        <v>72</v>
      </c>
      <c r="AB4" s="149" t="s">
        <v>73</v>
      </c>
      <c r="AC4" s="149" t="s">
        <v>65</v>
      </c>
      <c r="AD4" s="149" t="s">
        <v>66</v>
      </c>
      <c r="AE4" s="149" t="s">
        <v>72</v>
      </c>
      <c r="AF4" s="149" t="s">
        <v>73</v>
      </c>
      <c r="AG4" s="149" t="s">
        <v>65</v>
      </c>
      <c r="AH4" s="149" t="s">
        <v>66</v>
      </c>
      <c r="AI4" s="149" t="s">
        <v>72</v>
      </c>
      <c r="AJ4" s="149" t="s">
        <v>73</v>
      </c>
      <c r="AK4" s="149" t="s">
        <v>65</v>
      </c>
      <c r="AL4" s="149" t="s">
        <v>66</v>
      </c>
      <c r="AM4" s="149" t="s">
        <v>72</v>
      </c>
      <c r="AN4" s="149" t="s">
        <v>73</v>
      </c>
      <c r="AO4" s="149" t="s">
        <v>65</v>
      </c>
      <c r="AP4" s="149" t="s">
        <v>66</v>
      </c>
      <c r="AQ4" s="158"/>
      <c r="AR4" s="158"/>
      <c r="AS4" s="158"/>
      <c r="AT4" s="158"/>
      <c r="AU4" s="158"/>
      <c r="AV4" s="158"/>
      <c r="AW4" s="158"/>
      <c r="AX4" s="158"/>
      <c r="AY4" s="158"/>
      <c r="AZ4" s="158"/>
      <c r="BA4" s="158"/>
    </row>
    <row r="5" spans="1:53" s="194" customFormat="1" ht="117.95" customHeight="1">
      <c r="A5" s="183" t="s">
        <v>67</v>
      </c>
      <c r="B5" s="183" t="s">
        <v>84</v>
      </c>
      <c r="C5" s="183" t="s">
        <v>370</v>
      </c>
      <c r="D5" s="183" t="s">
        <v>85</v>
      </c>
      <c r="E5" s="183" t="s">
        <v>405</v>
      </c>
      <c r="F5" s="184" t="s">
        <v>451</v>
      </c>
      <c r="G5" s="183" t="s">
        <v>460</v>
      </c>
      <c r="H5" s="277" t="s">
        <v>251</v>
      </c>
      <c r="I5" s="277" t="s">
        <v>339</v>
      </c>
      <c r="J5" s="277">
        <v>2</v>
      </c>
      <c r="K5" s="277" t="s">
        <v>257</v>
      </c>
      <c r="L5" s="185" t="s">
        <v>256</v>
      </c>
      <c r="M5" s="186">
        <f>250000000*2</f>
        <v>500000000</v>
      </c>
      <c r="N5" s="187">
        <v>0.05</v>
      </c>
      <c r="O5" s="187">
        <v>0.05</v>
      </c>
      <c r="P5" s="187">
        <v>0.05</v>
      </c>
      <c r="Q5" s="187">
        <v>0.05</v>
      </c>
      <c r="R5" s="187">
        <v>0.05</v>
      </c>
      <c r="S5" s="187">
        <v>0.1</v>
      </c>
      <c r="T5" s="187">
        <v>0.1</v>
      </c>
      <c r="U5" s="187">
        <v>0.1</v>
      </c>
      <c r="V5" s="187">
        <v>0.1</v>
      </c>
      <c r="W5" s="187">
        <v>0.1</v>
      </c>
      <c r="X5" s="187">
        <v>0.1</v>
      </c>
      <c r="Y5" s="187">
        <v>0.15</v>
      </c>
      <c r="Z5" s="188"/>
      <c r="AA5" s="189"/>
      <c r="AB5" s="190"/>
      <c r="AC5" s="183"/>
      <c r="AD5" s="191"/>
      <c r="AE5" s="189"/>
      <c r="AF5" s="192"/>
      <c r="AG5" s="193"/>
      <c r="AH5" s="191"/>
      <c r="AI5" s="189"/>
      <c r="AJ5" s="189"/>
      <c r="AK5" s="183"/>
      <c r="AL5" s="191"/>
      <c r="AM5" s="189"/>
      <c r="AN5" s="189"/>
      <c r="AO5" s="183"/>
      <c r="AP5" s="191"/>
    </row>
    <row r="6" spans="1:53" s="194" customFormat="1" ht="157.5" customHeight="1">
      <c r="A6" s="183" t="s">
        <v>67</v>
      </c>
      <c r="B6" s="183" t="s">
        <v>84</v>
      </c>
      <c r="C6" s="183" t="s">
        <v>370</v>
      </c>
      <c r="D6" s="183" t="s">
        <v>85</v>
      </c>
      <c r="E6" s="183" t="s">
        <v>405</v>
      </c>
      <c r="F6" s="184" t="s">
        <v>452</v>
      </c>
      <c r="G6" s="183" t="s">
        <v>255</v>
      </c>
      <c r="H6" s="277" t="s">
        <v>251</v>
      </c>
      <c r="I6" s="277" t="s">
        <v>339</v>
      </c>
      <c r="J6" s="277">
        <v>1</v>
      </c>
      <c r="K6" s="277" t="s">
        <v>461</v>
      </c>
      <c r="L6" s="185" t="s">
        <v>254</v>
      </c>
      <c r="M6" s="186">
        <v>103084559</v>
      </c>
      <c r="N6" s="187" t="s">
        <v>253</v>
      </c>
      <c r="O6" s="187" t="s">
        <v>253</v>
      </c>
      <c r="P6" s="187" t="s">
        <v>253</v>
      </c>
      <c r="Q6" s="187" t="s">
        <v>253</v>
      </c>
      <c r="R6" s="187" t="s">
        <v>253</v>
      </c>
      <c r="S6" s="187" t="s">
        <v>253</v>
      </c>
      <c r="T6" s="187" t="s">
        <v>253</v>
      </c>
      <c r="U6" s="187" t="s">
        <v>253</v>
      </c>
      <c r="V6" s="187" t="s">
        <v>253</v>
      </c>
      <c r="W6" s="187" t="s">
        <v>253</v>
      </c>
      <c r="X6" s="187" t="s">
        <v>253</v>
      </c>
      <c r="Y6" s="187" t="s">
        <v>253</v>
      </c>
      <c r="Z6" s="187"/>
      <c r="AA6" s="190"/>
      <c r="AB6" s="190"/>
      <c r="AC6" s="183"/>
      <c r="AD6" s="191"/>
      <c r="AE6" s="189"/>
      <c r="AF6" s="195"/>
      <c r="AG6" s="193"/>
      <c r="AH6" s="191"/>
      <c r="AI6" s="189"/>
      <c r="AJ6" s="190"/>
      <c r="AK6" s="183"/>
      <c r="AL6" s="191"/>
      <c r="AM6" s="189"/>
      <c r="AN6" s="190"/>
      <c r="AO6" s="183"/>
      <c r="AP6" s="191"/>
    </row>
    <row r="7" spans="1:53" s="194" customFormat="1" ht="90" customHeight="1">
      <c r="A7" s="183" t="s">
        <v>67</v>
      </c>
      <c r="B7" s="183" t="s">
        <v>84</v>
      </c>
      <c r="C7" s="183" t="s">
        <v>370</v>
      </c>
      <c r="D7" s="183" t="s">
        <v>85</v>
      </c>
      <c r="E7" s="183" t="s">
        <v>405</v>
      </c>
      <c r="F7" s="184" t="s">
        <v>453</v>
      </c>
      <c r="G7" s="183" t="s">
        <v>462</v>
      </c>
      <c r="H7" s="277" t="s">
        <v>251</v>
      </c>
      <c r="I7" s="277" t="s">
        <v>339</v>
      </c>
      <c r="J7" s="277">
        <v>1</v>
      </c>
      <c r="K7" s="277" t="s">
        <v>252</v>
      </c>
      <c r="L7" s="185"/>
      <c r="M7" s="185"/>
      <c r="N7" s="187">
        <v>0.05</v>
      </c>
      <c r="O7" s="187">
        <v>0.05</v>
      </c>
      <c r="P7" s="187">
        <v>0.05</v>
      </c>
      <c r="Q7" s="187">
        <v>0.08</v>
      </c>
      <c r="R7" s="187">
        <v>0.08</v>
      </c>
      <c r="S7" s="187">
        <v>0.09</v>
      </c>
      <c r="T7" s="187">
        <v>0.1</v>
      </c>
      <c r="U7" s="187">
        <v>0.1</v>
      </c>
      <c r="V7" s="187">
        <v>0.1</v>
      </c>
      <c r="W7" s="187">
        <v>0.1</v>
      </c>
      <c r="X7" s="187">
        <v>0.1</v>
      </c>
      <c r="Y7" s="187">
        <v>0.1</v>
      </c>
      <c r="Z7" s="187"/>
      <c r="AA7" s="190"/>
      <c r="AB7" s="190"/>
      <c r="AC7" s="183"/>
      <c r="AD7" s="191"/>
      <c r="AE7" s="189"/>
      <c r="AF7" s="195"/>
      <c r="AG7" s="193"/>
      <c r="AH7" s="191"/>
      <c r="AI7" s="189"/>
      <c r="AJ7" s="190"/>
      <c r="AK7" s="183"/>
      <c r="AL7" s="191"/>
      <c r="AM7" s="189"/>
      <c r="AN7" s="190"/>
      <c r="AO7" s="183"/>
      <c r="AP7" s="191"/>
    </row>
    <row r="8" spans="1:53" s="194" customFormat="1" ht="162" customHeight="1">
      <c r="A8" s="183" t="s">
        <v>67</v>
      </c>
      <c r="B8" s="183" t="s">
        <v>84</v>
      </c>
      <c r="C8" s="183" t="s">
        <v>370</v>
      </c>
      <c r="D8" s="183" t="s">
        <v>85</v>
      </c>
      <c r="E8" s="183" t="s">
        <v>405</v>
      </c>
      <c r="F8" s="184" t="s">
        <v>454</v>
      </c>
      <c r="G8" s="183" t="s">
        <v>463</v>
      </c>
      <c r="H8" s="277" t="s">
        <v>251</v>
      </c>
      <c r="I8" s="277" t="s">
        <v>339</v>
      </c>
      <c r="J8" s="277">
        <v>2</v>
      </c>
      <c r="K8" s="277" t="s">
        <v>354</v>
      </c>
      <c r="L8" s="185"/>
      <c r="M8" s="185"/>
      <c r="N8" s="187">
        <v>0.05</v>
      </c>
      <c r="O8" s="187">
        <v>0.05</v>
      </c>
      <c r="P8" s="187">
        <v>0.05</v>
      </c>
      <c r="Q8" s="187">
        <v>0.1</v>
      </c>
      <c r="R8" s="187">
        <v>0.15</v>
      </c>
      <c r="S8" s="187">
        <v>0.15</v>
      </c>
      <c r="T8" s="187">
        <v>0.15</v>
      </c>
      <c r="U8" s="187">
        <v>0.15</v>
      </c>
      <c r="V8" s="187">
        <v>0.15</v>
      </c>
      <c r="W8" s="187"/>
      <c r="X8" s="187"/>
      <c r="Y8" s="187"/>
      <c r="Z8" s="187"/>
      <c r="AA8" s="190"/>
      <c r="AB8" s="190"/>
      <c r="AC8" s="183"/>
      <c r="AD8" s="191"/>
      <c r="AE8" s="189"/>
      <c r="AF8" s="195"/>
      <c r="AG8" s="193"/>
      <c r="AH8" s="191"/>
      <c r="AI8" s="189"/>
      <c r="AJ8" s="190"/>
      <c r="AK8" s="183"/>
      <c r="AL8" s="191"/>
      <c r="AM8" s="189"/>
      <c r="AN8" s="190"/>
      <c r="AO8" s="183"/>
      <c r="AP8" s="191"/>
    </row>
    <row r="9" spans="1:53" s="194" customFormat="1" ht="152.25" customHeight="1">
      <c r="A9" s="183" t="s">
        <v>67</v>
      </c>
      <c r="B9" s="183" t="s">
        <v>84</v>
      </c>
      <c r="C9" s="183" t="s">
        <v>370</v>
      </c>
      <c r="D9" s="183" t="s">
        <v>85</v>
      </c>
      <c r="E9" s="183" t="s">
        <v>405</v>
      </c>
      <c r="F9" s="184" t="s">
        <v>455</v>
      </c>
      <c r="G9" s="183" t="s">
        <v>459</v>
      </c>
      <c r="H9" s="277" t="s">
        <v>251</v>
      </c>
      <c r="I9" s="277" t="s">
        <v>339</v>
      </c>
      <c r="J9" s="277">
        <v>2</v>
      </c>
      <c r="K9" s="277" t="s">
        <v>250</v>
      </c>
      <c r="L9" s="185"/>
      <c r="M9" s="185"/>
      <c r="N9" s="187">
        <v>0.05</v>
      </c>
      <c r="O9" s="187">
        <v>0.05</v>
      </c>
      <c r="P9" s="187">
        <v>0.05</v>
      </c>
      <c r="Q9" s="187">
        <v>0.08</v>
      </c>
      <c r="R9" s="187">
        <v>0.08</v>
      </c>
      <c r="S9" s="187">
        <v>0.09</v>
      </c>
      <c r="T9" s="187">
        <v>0.1</v>
      </c>
      <c r="U9" s="187">
        <v>0.1</v>
      </c>
      <c r="V9" s="187">
        <v>0.1</v>
      </c>
      <c r="W9" s="187">
        <v>0.1</v>
      </c>
      <c r="X9" s="187">
        <v>0.1</v>
      </c>
      <c r="Y9" s="187">
        <v>0.1</v>
      </c>
      <c r="Z9" s="187"/>
      <c r="AA9" s="190"/>
      <c r="AB9" s="190"/>
      <c r="AC9" s="183"/>
      <c r="AD9" s="191"/>
      <c r="AE9" s="189"/>
      <c r="AF9" s="195"/>
      <c r="AG9" s="193"/>
      <c r="AH9" s="191"/>
      <c r="AI9" s="189"/>
      <c r="AJ9" s="190"/>
      <c r="AK9" s="183"/>
      <c r="AL9" s="191"/>
      <c r="AM9" s="189"/>
      <c r="AN9" s="190"/>
      <c r="AO9" s="183"/>
      <c r="AP9" s="191"/>
    </row>
    <row r="10" spans="1:53" s="194" customFormat="1" ht="102.95" customHeight="1">
      <c r="A10" s="183" t="s">
        <v>67</v>
      </c>
      <c r="B10" s="183" t="s">
        <v>84</v>
      </c>
      <c r="C10" s="258" t="s">
        <v>371</v>
      </c>
      <c r="D10" s="183" t="s">
        <v>85</v>
      </c>
      <c r="E10" s="183" t="s">
        <v>405</v>
      </c>
      <c r="F10" s="184" t="s">
        <v>456</v>
      </c>
      <c r="G10" s="183" t="s">
        <v>274</v>
      </c>
      <c r="H10" s="277" t="s">
        <v>251</v>
      </c>
      <c r="I10" s="277" t="s">
        <v>339</v>
      </c>
      <c r="J10" s="277">
        <v>1</v>
      </c>
      <c r="K10" s="277" t="s">
        <v>355</v>
      </c>
      <c r="L10" s="185" t="s">
        <v>346</v>
      </c>
      <c r="M10" s="186">
        <f>212285840/2</f>
        <v>106142920</v>
      </c>
      <c r="N10" s="198">
        <v>0.33</v>
      </c>
      <c r="O10" s="198">
        <v>0.66</v>
      </c>
      <c r="P10" s="198">
        <v>1</v>
      </c>
      <c r="Q10" s="198"/>
      <c r="R10" s="198"/>
      <c r="S10" s="198"/>
      <c r="T10" s="198"/>
      <c r="U10" s="198"/>
      <c r="V10" s="198"/>
      <c r="W10" s="198"/>
      <c r="X10" s="198"/>
      <c r="Y10" s="198"/>
      <c r="Z10" s="166">
        <v>1</v>
      </c>
      <c r="AA10" s="189"/>
      <c r="AB10" s="190"/>
      <c r="AC10" s="183"/>
      <c r="AD10" s="191"/>
      <c r="AE10" s="189"/>
      <c r="AF10" s="192"/>
      <c r="AG10" s="193"/>
      <c r="AH10" s="191"/>
      <c r="AI10" s="189"/>
      <c r="AJ10" s="189"/>
      <c r="AK10" s="183"/>
      <c r="AL10" s="191"/>
      <c r="AM10" s="189"/>
      <c r="AN10" s="189"/>
      <c r="AO10" s="183"/>
      <c r="AP10" s="191"/>
    </row>
    <row r="11" spans="1:53" s="194" customFormat="1" ht="102.95" customHeight="1">
      <c r="A11" s="183" t="s">
        <v>67</v>
      </c>
      <c r="B11" s="183" t="s">
        <v>84</v>
      </c>
      <c r="C11" s="258" t="s">
        <v>371</v>
      </c>
      <c r="D11" s="183" t="s">
        <v>85</v>
      </c>
      <c r="E11" s="183" t="s">
        <v>405</v>
      </c>
      <c r="F11" s="184" t="s">
        <v>457</v>
      </c>
      <c r="G11" s="183" t="s">
        <v>276</v>
      </c>
      <c r="H11" s="277" t="s">
        <v>251</v>
      </c>
      <c r="I11" s="277" t="s">
        <v>339</v>
      </c>
      <c r="J11" s="277">
        <v>1</v>
      </c>
      <c r="K11" s="277" t="s">
        <v>277</v>
      </c>
      <c r="L11" s="185"/>
      <c r="M11" s="182">
        <v>0</v>
      </c>
      <c r="N11" s="198"/>
      <c r="O11" s="198"/>
      <c r="P11" s="198">
        <v>0.1</v>
      </c>
      <c r="Q11" s="198">
        <f>P11*2</f>
        <v>0.2</v>
      </c>
      <c r="R11" s="198">
        <f>Q11+0.1</f>
        <v>0.30000000000000004</v>
      </c>
      <c r="S11" s="198">
        <f t="shared" ref="S11:Y11" si="0">R11+0.1</f>
        <v>0.4</v>
      </c>
      <c r="T11" s="198">
        <f t="shared" si="0"/>
        <v>0.5</v>
      </c>
      <c r="U11" s="198">
        <f t="shared" si="0"/>
        <v>0.6</v>
      </c>
      <c r="V11" s="198">
        <f t="shared" si="0"/>
        <v>0.7</v>
      </c>
      <c r="W11" s="198">
        <f t="shared" si="0"/>
        <v>0.79999999999999993</v>
      </c>
      <c r="X11" s="198">
        <f t="shared" si="0"/>
        <v>0.89999999999999991</v>
      </c>
      <c r="Y11" s="198">
        <f t="shared" si="0"/>
        <v>0.99999999999999989</v>
      </c>
      <c r="Z11" s="198">
        <v>1</v>
      </c>
      <c r="AA11" s="190"/>
      <c r="AB11" s="190"/>
      <c r="AC11" s="183"/>
      <c r="AD11" s="191"/>
      <c r="AE11" s="189"/>
      <c r="AF11" s="195"/>
      <c r="AG11" s="196"/>
      <c r="AH11" s="191"/>
      <c r="AI11" s="189"/>
      <c r="AJ11" s="190"/>
      <c r="AK11" s="197"/>
      <c r="AL11" s="191"/>
      <c r="AM11" s="189"/>
      <c r="AN11" s="190"/>
      <c r="AO11" s="197"/>
      <c r="AP11" s="191"/>
    </row>
    <row r="12" spans="1:53" s="194" customFormat="1" ht="83.1" customHeight="1">
      <c r="A12" s="183" t="s">
        <v>67</v>
      </c>
      <c r="B12" s="183" t="s">
        <v>84</v>
      </c>
      <c r="C12" s="258" t="s">
        <v>371</v>
      </c>
      <c r="D12" s="183" t="s">
        <v>85</v>
      </c>
      <c r="E12" s="183" t="s">
        <v>405</v>
      </c>
      <c r="F12" s="184" t="s">
        <v>458</v>
      </c>
      <c r="G12" s="183" t="s">
        <v>369</v>
      </c>
      <c r="H12" s="277" t="s">
        <v>251</v>
      </c>
      <c r="I12" s="277" t="s">
        <v>339</v>
      </c>
      <c r="J12" s="278">
        <v>1</v>
      </c>
      <c r="K12" s="183" t="s">
        <v>464</v>
      </c>
      <c r="L12" s="185" t="s">
        <v>346</v>
      </c>
      <c r="M12" s="186">
        <f>212285840/2</f>
        <v>106142920</v>
      </c>
      <c r="N12" s="198"/>
      <c r="O12" s="198">
        <v>0.1</v>
      </c>
      <c r="P12" s="198">
        <v>0.2</v>
      </c>
      <c r="Q12" s="198">
        <v>0.4</v>
      </c>
      <c r="R12" s="198">
        <v>0.6</v>
      </c>
      <c r="S12" s="198">
        <v>0.8</v>
      </c>
      <c r="T12" s="198">
        <v>1</v>
      </c>
      <c r="U12" s="198"/>
      <c r="V12" s="198"/>
      <c r="W12" s="198"/>
      <c r="X12" s="198"/>
      <c r="Y12" s="198"/>
      <c r="Z12" s="198">
        <v>1</v>
      </c>
      <c r="AA12" s="190"/>
      <c r="AB12" s="190"/>
      <c r="AC12" s="183"/>
      <c r="AD12" s="191"/>
      <c r="AE12" s="189"/>
      <c r="AF12" s="195"/>
      <c r="AG12" s="193"/>
      <c r="AH12" s="191"/>
      <c r="AI12" s="189"/>
      <c r="AJ12" s="190"/>
      <c r="AK12" s="183"/>
      <c r="AL12" s="191"/>
      <c r="AM12" s="189"/>
      <c r="AN12" s="190"/>
      <c r="AO12" s="183"/>
      <c r="AP12" s="191"/>
    </row>
    <row r="13" spans="1:53" s="5" customFormat="1" ht="15" customHeight="1">
      <c r="G13" s="10"/>
      <c r="H13" s="10"/>
      <c r="I13" s="10"/>
      <c r="J13" s="172"/>
      <c r="K13" s="11"/>
      <c r="L13" s="11"/>
      <c r="M13" s="11"/>
      <c r="N13" s="11"/>
      <c r="O13" s="11"/>
      <c r="P13" s="11"/>
      <c r="Q13" s="11"/>
      <c r="R13" s="11"/>
      <c r="S13" s="11"/>
      <c r="T13" s="11"/>
      <c r="U13" s="11"/>
      <c r="V13" s="11"/>
      <c r="W13" s="11"/>
      <c r="X13" s="11"/>
      <c r="AA13" s="13"/>
      <c r="AB13" s="13"/>
      <c r="AC13" s="13"/>
      <c r="AD13" s="14">
        <v>0.2</v>
      </c>
    </row>
    <row r="14" spans="1:53" s="5" customFormat="1" ht="15" customHeight="1">
      <c r="G14" s="8"/>
      <c r="H14" s="8"/>
      <c r="I14" s="8"/>
      <c r="J14" s="171"/>
      <c r="K14" s="9"/>
      <c r="L14" s="9"/>
      <c r="M14" s="9"/>
      <c r="N14" s="9"/>
      <c r="O14" s="9"/>
      <c r="P14" s="9"/>
      <c r="Q14" s="9"/>
      <c r="R14" s="9"/>
      <c r="S14" s="9"/>
      <c r="T14" s="9"/>
      <c r="U14" s="9"/>
      <c r="V14" s="9"/>
      <c r="W14" s="9"/>
      <c r="X14" s="9"/>
      <c r="AA14" s="13"/>
      <c r="AB14" s="13"/>
      <c r="AC14" s="13"/>
      <c r="AD14" s="14">
        <v>0.3</v>
      </c>
    </row>
    <row r="15" spans="1:53" s="5" customFormat="1" ht="15" customHeight="1">
      <c r="G15" s="8"/>
      <c r="H15" s="8"/>
      <c r="I15" s="8"/>
      <c r="J15" s="171"/>
      <c r="K15" s="9"/>
      <c r="L15" s="9"/>
      <c r="M15" s="9"/>
      <c r="N15" s="9"/>
      <c r="O15" s="9"/>
      <c r="P15" s="9"/>
      <c r="Q15" s="9"/>
      <c r="R15" s="9"/>
      <c r="S15" s="9"/>
      <c r="T15" s="9"/>
      <c r="U15" s="9"/>
      <c r="V15" s="9"/>
      <c r="W15" s="9"/>
      <c r="X15" s="9"/>
      <c r="AA15" s="13"/>
      <c r="AB15" s="13"/>
      <c r="AC15" s="13"/>
      <c r="AD15" s="14">
        <v>0.4</v>
      </c>
    </row>
    <row r="16" spans="1:53" s="5" customFormat="1" ht="15" customHeight="1">
      <c r="G16" s="8"/>
      <c r="H16" s="8"/>
      <c r="I16" s="8"/>
      <c r="J16" s="171"/>
      <c r="K16" s="9"/>
      <c r="L16" s="9"/>
      <c r="M16" s="9"/>
      <c r="N16" s="9"/>
      <c r="O16" s="9"/>
      <c r="P16" s="9"/>
      <c r="Q16" s="9"/>
      <c r="R16" s="9"/>
      <c r="S16" s="9"/>
      <c r="T16" s="9"/>
      <c r="U16" s="9"/>
      <c r="V16" s="9"/>
      <c r="W16" s="9"/>
      <c r="X16" s="9"/>
      <c r="AA16" s="13"/>
      <c r="AB16" s="13"/>
      <c r="AC16" s="13"/>
      <c r="AD16" s="14">
        <v>0.5</v>
      </c>
    </row>
    <row r="17" spans="7:30" s="5" customFormat="1" ht="15" customHeight="1">
      <c r="G17" s="8"/>
      <c r="H17" s="8"/>
      <c r="I17" s="8"/>
      <c r="J17" s="171"/>
      <c r="K17" s="9"/>
      <c r="L17" s="9"/>
      <c r="M17" s="9"/>
      <c r="N17" s="9"/>
      <c r="O17" s="9"/>
      <c r="P17" s="9"/>
      <c r="Q17" s="9"/>
      <c r="R17" s="9"/>
      <c r="S17" s="9"/>
      <c r="T17" s="9"/>
      <c r="U17" s="9"/>
      <c r="V17" s="9"/>
      <c r="W17" s="9"/>
      <c r="X17" s="9"/>
      <c r="AA17" s="13"/>
      <c r="AB17" s="13"/>
      <c r="AC17" s="13"/>
      <c r="AD17" s="14">
        <v>0.6</v>
      </c>
    </row>
    <row r="18" spans="7:30" s="5" customFormat="1" ht="15" customHeight="1">
      <c r="G18" s="8"/>
      <c r="H18" s="8"/>
      <c r="I18" s="8"/>
      <c r="J18" s="171"/>
      <c r="K18" s="9"/>
      <c r="L18" s="9"/>
      <c r="M18" s="9"/>
      <c r="N18" s="9"/>
      <c r="O18" s="9"/>
      <c r="P18" s="9"/>
      <c r="Q18" s="9"/>
      <c r="R18" s="9"/>
      <c r="S18" s="9"/>
      <c r="T18" s="9"/>
      <c r="U18" s="9"/>
      <c r="V18" s="9"/>
      <c r="W18" s="9"/>
      <c r="X18" s="9"/>
      <c r="AA18" s="13"/>
      <c r="AB18" s="13"/>
      <c r="AC18" s="13"/>
      <c r="AD18" s="14">
        <v>0.7</v>
      </c>
    </row>
    <row r="19" spans="7:30" s="5" customFormat="1" ht="15" customHeight="1">
      <c r="G19" s="8"/>
      <c r="H19" s="8"/>
      <c r="I19" s="8"/>
      <c r="J19" s="171"/>
      <c r="K19" s="9"/>
      <c r="L19" s="9"/>
      <c r="M19" s="9"/>
      <c r="N19" s="9"/>
      <c r="O19" s="9"/>
      <c r="P19" s="9"/>
      <c r="Q19" s="9"/>
      <c r="R19" s="9"/>
      <c r="S19" s="9"/>
      <c r="T19" s="9"/>
      <c r="U19" s="9"/>
      <c r="V19" s="9"/>
      <c r="W19" s="9"/>
      <c r="X19" s="9"/>
      <c r="AA19" s="13"/>
      <c r="AB19" s="13"/>
      <c r="AC19" s="13"/>
      <c r="AD19" s="14">
        <v>0.8</v>
      </c>
    </row>
    <row r="20" spans="7:30" s="5" customFormat="1" ht="15" customHeight="1">
      <c r="G20" s="8"/>
      <c r="H20" s="8"/>
      <c r="I20" s="8"/>
      <c r="J20" s="171"/>
      <c r="K20" s="9"/>
      <c r="L20" s="9"/>
      <c r="M20" s="9"/>
      <c r="N20" s="9"/>
      <c r="O20" s="9"/>
      <c r="P20" s="9"/>
      <c r="Q20" s="9"/>
      <c r="R20" s="9"/>
      <c r="S20" s="9"/>
      <c r="T20" s="9"/>
      <c r="U20" s="9"/>
      <c r="V20" s="9"/>
      <c r="W20" s="9"/>
      <c r="X20" s="9"/>
      <c r="AA20" s="13"/>
      <c r="AB20" s="13"/>
      <c r="AC20" s="13"/>
      <c r="AD20" s="14">
        <v>0.9</v>
      </c>
    </row>
    <row r="21" spans="7:30" s="5" customFormat="1" ht="15" customHeight="1">
      <c r="G21" s="8"/>
      <c r="H21" s="8"/>
      <c r="I21" s="8"/>
      <c r="J21" s="171"/>
      <c r="K21" s="9"/>
      <c r="L21" s="9"/>
      <c r="M21" s="9"/>
      <c r="N21" s="9"/>
      <c r="O21" s="9"/>
      <c r="P21" s="9"/>
      <c r="Q21" s="9"/>
      <c r="R21" s="9"/>
      <c r="S21" s="9"/>
      <c r="T21" s="9"/>
      <c r="U21" s="9"/>
      <c r="V21" s="9"/>
      <c r="W21" s="9"/>
      <c r="X21" s="9"/>
      <c r="AA21" s="13"/>
      <c r="AB21" s="13"/>
      <c r="AC21" s="13"/>
      <c r="AD21" s="14">
        <v>1</v>
      </c>
    </row>
    <row r="22" spans="7:30" s="5" customFormat="1" ht="38.25" customHeight="1">
      <c r="J22" s="170"/>
    </row>
    <row r="23" spans="7:30" s="5" customFormat="1" ht="15" customHeight="1">
      <c r="J23" s="170"/>
    </row>
    <row r="24" spans="7:30" s="5" customFormat="1" ht="15" customHeight="1">
      <c r="J24" s="170"/>
      <c r="AB24" s="20"/>
    </row>
    <row r="25" spans="7:30" s="5" customFormat="1" ht="15" customHeight="1">
      <c r="J25" s="170"/>
    </row>
    <row r="26" spans="7:30" s="5" customFormat="1" ht="15" customHeight="1">
      <c r="J26" s="170"/>
    </row>
    <row r="27" spans="7:30" s="5" customFormat="1" ht="15" customHeight="1">
      <c r="J27" s="170"/>
    </row>
    <row r="28" spans="7:30" s="5" customFormat="1" ht="15" customHeight="1">
      <c r="J28" s="170"/>
    </row>
    <row r="29" spans="7:30" s="5" customFormat="1" ht="15" customHeight="1">
      <c r="J29" s="170"/>
    </row>
    <row r="30" spans="7:30" s="5" customFormat="1" ht="15" customHeight="1">
      <c r="J30" s="170"/>
    </row>
    <row r="31" spans="7:30" s="5" customFormat="1" ht="15" customHeight="1">
      <c r="J31" s="170"/>
    </row>
    <row r="32" spans="7:30" s="5" customFormat="1" ht="15" customHeight="1">
      <c r="J32" s="170"/>
    </row>
    <row r="33" spans="10:10" s="5" customFormat="1" ht="15" customHeight="1">
      <c r="J33" s="170"/>
    </row>
    <row r="34" spans="10:10" s="5" customFormat="1" ht="15" customHeight="1">
      <c r="J34" s="170"/>
    </row>
    <row r="35" spans="10:10" s="5" customFormat="1" ht="15" customHeight="1">
      <c r="J35" s="170"/>
    </row>
    <row r="36" spans="10:10" s="5" customFormat="1" ht="15" customHeight="1">
      <c r="J36" s="170"/>
    </row>
    <row r="37" spans="10:10" s="5" customFormat="1" ht="15" customHeight="1">
      <c r="J37" s="170"/>
    </row>
    <row r="38" spans="10:10" s="5" customFormat="1" ht="15" customHeight="1">
      <c r="J38" s="170"/>
    </row>
    <row r="39" spans="10:10" s="5" customFormat="1" ht="15" customHeight="1">
      <c r="J39" s="170"/>
    </row>
    <row r="40" spans="10:10" s="5" customFormat="1" ht="15" customHeight="1">
      <c r="J40" s="170"/>
    </row>
    <row r="41" spans="10:10" s="5" customFormat="1" ht="15" customHeight="1">
      <c r="J41" s="170"/>
    </row>
    <row r="42" spans="10:10" s="5" customFormat="1" ht="15" customHeight="1">
      <c r="J42" s="170"/>
    </row>
    <row r="43" spans="10:10" s="5" customFormat="1" ht="15" customHeight="1">
      <c r="J43" s="170"/>
    </row>
    <row r="44" spans="10:10" s="5" customFormat="1" ht="15" customHeight="1">
      <c r="J44" s="170"/>
    </row>
    <row r="45" spans="10:10" s="5" customFormat="1" ht="15" customHeight="1">
      <c r="J45" s="170"/>
    </row>
    <row r="46" spans="10:10" s="5" customFormat="1" ht="15" customHeight="1">
      <c r="J46" s="170"/>
    </row>
    <row r="47" spans="10:10" s="5" customFormat="1" ht="15" customHeight="1">
      <c r="J47" s="170"/>
    </row>
    <row r="48" spans="10:10" s="5" customFormat="1" ht="15" customHeight="1">
      <c r="J48" s="170"/>
    </row>
    <row r="49" spans="10:10" s="5" customFormat="1" ht="15" customHeight="1">
      <c r="J49" s="170"/>
    </row>
    <row r="50" spans="10:10" s="5" customFormat="1" ht="15" customHeight="1">
      <c r="J50" s="170"/>
    </row>
    <row r="51" spans="10:10" s="5" customFormat="1" ht="15" customHeight="1">
      <c r="J51" s="170"/>
    </row>
    <row r="52" spans="10:10" s="5" customFormat="1" ht="15" customHeight="1">
      <c r="J52" s="170"/>
    </row>
    <row r="53" spans="10:10" s="5" customFormat="1" ht="15" customHeight="1">
      <c r="J53" s="170"/>
    </row>
    <row r="54" spans="10:10" s="5" customFormat="1" ht="15" customHeight="1">
      <c r="J54" s="170"/>
    </row>
    <row r="55" spans="10:10" s="5" customFormat="1" ht="15" customHeight="1">
      <c r="J55" s="170"/>
    </row>
    <row r="56" spans="10:10" s="5" customFormat="1" ht="15" customHeight="1">
      <c r="J56" s="170"/>
    </row>
    <row r="57" spans="10:10" s="5" customFormat="1" ht="15" customHeight="1">
      <c r="J57" s="170"/>
    </row>
    <row r="58" spans="10:10" s="5" customFormat="1" ht="15" customHeight="1">
      <c r="J58" s="170"/>
    </row>
    <row r="59" spans="10:10" s="5" customFormat="1" ht="15" customHeight="1">
      <c r="J59" s="170"/>
    </row>
    <row r="60" spans="10:10" s="5" customFormat="1" ht="15" customHeight="1">
      <c r="J60" s="170"/>
    </row>
    <row r="61" spans="10:10" s="5" customFormat="1" ht="15" customHeight="1">
      <c r="J61" s="170"/>
    </row>
    <row r="62" spans="10:10" s="5" customFormat="1" ht="15" customHeight="1">
      <c r="J62" s="170"/>
    </row>
    <row r="63" spans="10:10" s="5" customFormat="1" ht="15" customHeight="1">
      <c r="J63" s="170"/>
    </row>
    <row r="64" spans="10:10" s="5" customFormat="1" ht="15" customHeight="1">
      <c r="J64" s="170"/>
    </row>
    <row r="65" spans="10:10" s="5" customFormat="1" ht="15" customHeight="1">
      <c r="J65" s="170"/>
    </row>
    <row r="66" spans="10:10" s="5" customFormat="1" ht="15" customHeight="1">
      <c r="J66" s="170"/>
    </row>
    <row r="67" spans="10:10" s="5" customFormat="1" ht="15" customHeight="1">
      <c r="J67" s="170"/>
    </row>
    <row r="68" spans="10:10" s="5" customFormat="1" ht="15" customHeight="1">
      <c r="J68" s="170"/>
    </row>
    <row r="69" spans="10:10" s="5" customFormat="1" ht="15" customHeight="1">
      <c r="J69" s="170"/>
    </row>
    <row r="70" spans="10:10" s="5" customFormat="1" ht="15" customHeight="1">
      <c r="J70" s="170"/>
    </row>
    <row r="71" spans="10:10" s="5" customFormat="1" ht="15" customHeight="1">
      <c r="J71" s="170"/>
    </row>
    <row r="72" spans="10:10" s="5" customFormat="1" ht="15" customHeight="1">
      <c r="J72" s="170"/>
    </row>
    <row r="73" spans="10:10" s="5" customFormat="1" ht="15" customHeight="1">
      <c r="J73" s="170"/>
    </row>
    <row r="74" spans="10:10" s="5" customFormat="1" ht="15" customHeight="1">
      <c r="J74" s="170"/>
    </row>
    <row r="75" spans="10:10" s="5" customFormat="1" ht="15" customHeight="1">
      <c r="J75" s="170"/>
    </row>
    <row r="76" spans="10:10" s="5" customFormat="1" ht="15" customHeight="1">
      <c r="J76" s="170"/>
    </row>
    <row r="77" spans="10:10" s="5" customFormat="1" ht="15" customHeight="1">
      <c r="J77" s="170"/>
    </row>
    <row r="78" spans="10:10" s="5" customFormat="1" ht="15" customHeight="1">
      <c r="J78" s="170"/>
    </row>
    <row r="79" spans="10:10" s="5" customFormat="1" ht="15" customHeight="1">
      <c r="J79" s="170"/>
    </row>
    <row r="80" spans="10:10" s="5" customFormat="1" ht="15" customHeight="1">
      <c r="J80" s="170"/>
    </row>
    <row r="81" spans="10:10" s="5" customFormat="1" ht="15" customHeight="1">
      <c r="J81" s="170"/>
    </row>
    <row r="82" spans="10:10" s="5" customFormat="1" ht="15" customHeight="1">
      <c r="J82" s="170"/>
    </row>
  </sheetData>
  <mergeCells count="23">
    <mergeCell ref="AM2:AP3"/>
    <mergeCell ref="Q3:S3"/>
    <mergeCell ref="T3:V3"/>
    <mergeCell ref="M2:M4"/>
    <mergeCell ref="AI2:AL3"/>
    <mergeCell ref="N3:P3"/>
    <mergeCell ref="AA2:AD3"/>
    <mergeCell ref="Z3:Z4"/>
    <mergeCell ref="A2:A4"/>
    <mergeCell ref="B2:B4"/>
    <mergeCell ref="C2:C4"/>
    <mergeCell ref="D2:D4"/>
    <mergeCell ref="AE2:AH3"/>
    <mergeCell ref="N2:Y2"/>
    <mergeCell ref="W3:Y3"/>
    <mergeCell ref="F2:F4"/>
    <mergeCell ref="G2:G4"/>
    <mergeCell ref="K2:K4"/>
    <mergeCell ref="E2:E4"/>
    <mergeCell ref="H2:H4"/>
    <mergeCell ref="I2:I4"/>
    <mergeCell ref="J2:J4"/>
    <mergeCell ref="L2:L4"/>
  </mergeCells>
  <phoneticPr fontId="3" type="noConversion"/>
  <conditionalFormatting sqref="AD13:AD21">
    <cfRule type="iconSet" priority="1">
      <iconSet>
        <cfvo type="percent" val="0"/>
        <cfvo type="percent" val="33" gte="0"/>
        <cfvo type="percent" val="90"/>
      </iconSet>
    </cfRule>
    <cfRule type="iconSet" priority="2">
      <iconSet iconSet="3TrafficLights2">
        <cfvo type="percent" val="0"/>
        <cfvo type="percent" val="33"/>
        <cfvo type="percent" val="67"/>
      </iconSet>
    </cfRule>
    <cfRule type="iconSet" priority="3">
      <iconSet iconSet="3TrafficLights2">
        <cfvo type="percent" val="0"/>
        <cfvo type="percent" val="33"/>
        <cfvo type="percent" val="67"/>
      </iconSet>
    </cfRule>
  </conditionalFormatting>
  <pageMargins left="0.7" right="0.7" top="0.75" bottom="0.75" header="0.3" footer="0.3"/>
  <pageSetup orientation="portrait" r:id="rId1"/>
  <headerFooter>
    <oddFooter>&amp;R_x000D_&amp;1#&amp;"Calibri"&amp;10&amp;K000000 Información pública de la ANE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5379-77F7-4D45-BF35-D0204B3A2366}">
  <dimension ref="A1:XDR19"/>
  <sheetViews>
    <sheetView topLeftCell="A16" zoomScale="89" zoomScaleNormal="89" workbookViewId="0">
      <selection activeCell="A6" sqref="A6:A19"/>
    </sheetView>
  </sheetViews>
  <sheetFormatPr baseColWidth="10" defaultColWidth="10.85546875" defaultRowHeight="15"/>
  <cols>
    <col min="1" max="1" width="47.140625" style="4" customWidth="1"/>
    <col min="2" max="2" width="40.42578125" style="4" customWidth="1"/>
    <col min="3" max="3" width="19.85546875" style="4" customWidth="1"/>
    <col min="4" max="4" width="21" style="4" customWidth="1"/>
    <col min="5" max="5" width="34.7109375" style="4" customWidth="1"/>
    <col min="6" max="6" width="26.85546875" style="4" customWidth="1"/>
    <col min="7" max="7" width="42.7109375" style="4" customWidth="1"/>
    <col min="8" max="8" width="25.7109375" style="4" customWidth="1"/>
    <col min="9" max="10" width="19.85546875" style="4" customWidth="1"/>
    <col min="11" max="11" width="36" style="4" customWidth="1"/>
    <col min="12" max="12" width="58.7109375" style="4" hidden="1" customWidth="1"/>
    <col min="13" max="13" width="24.85546875" style="4" hidden="1" customWidth="1"/>
    <col min="14" max="19" width="10.85546875" style="4" hidden="1" customWidth="1"/>
    <col min="20" max="20" width="16.85546875" style="4" hidden="1" customWidth="1"/>
    <col min="21" max="21" width="10.85546875" style="4" hidden="1" customWidth="1"/>
    <col min="22" max="22" width="15" style="4" hidden="1" customWidth="1"/>
    <col min="23" max="24" width="16.85546875" style="4" hidden="1" customWidth="1"/>
    <col min="25" max="25" width="13.7109375" style="4" hidden="1" customWidth="1"/>
    <col min="26" max="26" width="9.7109375" style="4" hidden="1" customWidth="1"/>
    <col min="27" max="16384" width="10.85546875" style="4"/>
  </cols>
  <sheetData>
    <row r="1" spans="1:35 16346:16346" ht="29.25">
      <c r="A1" s="75" t="s">
        <v>87</v>
      </c>
    </row>
    <row r="2" spans="1:35 16346:16346" ht="19.5">
      <c r="A2" s="160"/>
    </row>
    <row r="3" spans="1:35 16346:16346" s="158" customFormat="1" ht="21" customHeight="1">
      <c r="A3" s="386" t="s">
        <v>581</v>
      </c>
      <c r="B3" s="387" t="s">
        <v>502</v>
      </c>
      <c r="C3" s="386" t="s">
        <v>46</v>
      </c>
      <c r="D3" s="386" t="s">
        <v>47</v>
      </c>
      <c r="E3" s="386" t="s">
        <v>166</v>
      </c>
      <c r="F3" s="386" t="s">
        <v>49</v>
      </c>
      <c r="G3" s="386" t="s">
        <v>50</v>
      </c>
      <c r="H3" s="386" t="s">
        <v>522</v>
      </c>
      <c r="I3" s="386" t="s">
        <v>48</v>
      </c>
      <c r="J3" s="386" t="s">
        <v>167</v>
      </c>
      <c r="K3" s="386" t="s">
        <v>51</v>
      </c>
      <c r="L3" s="384" t="s">
        <v>169</v>
      </c>
      <c r="M3" s="384" t="s">
        <v>170</v>
      </c>
      <c r="N3" s="381" t="s">
        <v>180</v>
      </c>
      <c r="O3" s="381"/>
      <c r="P3" s="381"/>
      <c r="Q3" s="381"/>
      <c r="R3" s="381"/>
      <c r="S3" s="381"/>
      <c r="T3" s="381"/>
      <c r="U3" s="381"/>
      <c r="V3" s="381"/>
      <c r="W3" s="381"/>
      <c r="X3" s="381"/>
      <c r="Y3" s="381"/>
      <c r="Z3" s="157"/>
    </row>
    <row r="4" spans="1:35 16346:16346" s="158" customFormat="1" ht="27" customHeight="1">
      <c r="A4" s="386"/>
      <c r="B4" s="387"/>
      <c r="C4" s="386"/>
      <c r="D4" s="386"/>
      <c r="E4" s="386"/>
      <c r="F4" s="386"/>
      <c r="G4" s="386"/>
      <c r="H4" s="386"/>
      <c r="I4" s="386"/>
      <c r="J4" s="386"/>
      <c r="K4" s="386"/>
      <c r="L4" s="384"/>
      <c r="M4" s="384"/>
      <c r="N4" s="382" t="s">
        <v>24</v>
      </c>
      <c r="O4" s="382"/>
      <c r="P4" s="382"/>
      <c r="Q4" s="382" t="s">
        <v>25</v>
      </c>
      <c r="R4" s="382"/>
      <c r="S4" s="382"/>
      <c r="T4" s="382" t="s">
        <v>30</v>
      </c>
      <c r="U4" s="382"/>
      <c r="V4" s="382"/>
      <c r="W4" s="382" t="s">
        <v>32</v>
      </c>
      <c r="X4" s="382"/>
      <c r="Y4" s="382"/>
      <c r="Z4" s="385" t="s">
        <v>168</v>
      </c>
    </row>
    <row r="5" spans="1:35 16346:16346" s="159" customFormat="1">
      <c r="A5" s="386"/>
      <c r="B5" s="387"/>
      <c r="C5" s="388"/>
      <c r="D5" s="388"/>
      <c r="E5" s="388"/>
      <c r="F5" s="388"/>
      <c r="G5" s="388"/>
      <c r="H5" s="388"/>
      <c r="I5" s="388"/>
      <c r="J5" s="388"/>
      <c r="K5" s="388"/>
      <c r="L5" s="390"/>
      <c r="M5" s="390"/>
      <c r="N5" s="161" t="s">
        <v>53</v>
      </c>
      <c r="O5" s="161" t="s">
        <v>54</v>
      </c>
      <c r="P5" s="161" t="s">
        <v>55</v>
      </c>
      <c r="Q5" s="161" t="s">
        <v>56</v>
      </c>
      <c r="R5" s="161" t="s">
        <v>57</v>
      </c>
      <c r="S5" s="161" t="s">
        <v>58</v>
      </c>
      <c r="T5" s="161" t="s">
        <v>59</v>
      </c>
      <c r="U5" s="161" t="s">
        <v>60</v>
      </c>
      <c r="V5" s="161" t="s">
        <v>61</v>
      </c>
      <c r="W5" s="161" t="s">
        <v>62</v>
      </c>
      <c r="X5" s="161" t="s">
        <v>63</v>
      </c>
      <c r="Y5" s="161" t="s">
        <v>64</v>
      </c>
      <c r="Z5" s="389"/>
      <c r="AA5" s="158"/>
      <c r="AB5" s="158"/>
      <c r="AC5" s="158"/>
      <c r="AD5" s="158"/>
      <c r="AE5" s="158"/>
      <c r="AF5" s="158"/>
      <c r="AG5" s="158"/>
      <c r="AH5" s="158"/>
      <c r="AI5" s="158"/>
    </row>
    <row r="6" spans="1:35 16346:16346" ht="74.099999999999994" customHeight="1">
      <c r="A6" s="150" t="s">
        <v>88</v>
      </c>
      <c r="B6" s="150" t="s">
        <v>89</v>
      </c>
      <c r="C6" s="151" t="s">
        <v>372</v>
      </c>
      <c r="D6" s="151" t="s">
        <v>68</v>
      </c>
      <c r="E6" s="151" t="s">
        <v>533</v>
      </c>
      <c r="F6" s="151" t="s">
        <v>465</v>
      </c>
      <c r="G6" s="279" t="s">
        <v>174</v>
      </c>
      <c r="H6" s="280" t="s">
        <v>173</v>
      </c>
      <c r="I6" s="280" t="s">
        <v>178</v>
      </c>
      <c r="J6" s="281" t="s">
        <v>356</v>
      </c>
      <c r="K6" s="282" t="s">
        <v>175</v>
      </c>
      <c r="L6" s="168" t="s">
        <v>179</v>
      </c>
      <c r="M6" s="219">
        <v>166863612</v>
      </c>
      <c r="N6" s="162" t="s">
        <v>176</v>
      </c>
      <c r="O6" s="162" t="s">
        <v>176</v>
      </c>
      <c r="P6" s="162">
        <v>95</v>
      </c>
      <c r="Q6" s="162" t="s">
        <v>176</v>
      </c>
      <c r="R6" s="162" t="s">
        <v>176</v>
      </c>
      <c r="S6" s="162">
        <v>95</v>
      </c>
      <c r="T6" s="162" t="s">
        <v>176</v>
      </c>
      <c r="U6" s="162" t="s">
        <v>176</v>
      </c>
      <c r="V6" s="162">
        <v>95</v>
      </c>
      <c r="W6" s="162" t="s">
        <v>176</v>
      </c>
      <c r="X6" s="162" t="s">
        <v>176</v>
      </c>
      <c r="Y6" s="162">
        <v>95</v>
      </c>
      <c r="Z6" s="162">
        <v>95</v>
      </c>
      <c r="XDR6" s="12"/>
    </row>
    <row r="7" spans="1:35 16346:16346" ht="111.6" customHeight="1">
      <c r="A7" s="150" t="s">
        <v>88</v>
      </c>
      <c r="B7" s="150" t="s">
        <v>89</v>
      </c>
      <c r="C7" s="151" t="s">
        <v>373</v>
      </c>
      <c r="D7" s="151" t="s">
        <v>68</v>
      </c>
      <c r="E7" s="151" t="s">
        <v>533</v>
      </c>
      <c r="F7" s="151" t="s">
        <v>466</v>
      </c>
      <c r="G7" s="279" t="s">
        <v>258</v>
      </c>
      <c r="H7" s="280" t="s">
        <v>259</v>
      </c>
      <c r="I7" s="280" t="s">
        <v>178</v>
      </c>
      <c r="J7" s="281">
        <v>1</v>
      </c>
      <c r="K7" s="279" t="s">
        <v>357</v>
      </c>
      <c r="L7" s="173" t="s">
        <v>260</v>
      </c>
      <c r="M7" s="175">
        <v>1786335836</v>
      </c>
      <c r="N7" s="174">
        <v>0.05</v>
      </c>
      <c r="O7" s="174" t="s">
        <v>261</v>
      </c>
      <c r="P7" s="174" t="s">
        <v>261</v>
      </c>
      <c r="Q7" s="174" t="s">
        <v>261</v>
      </c>
      <c r="R7" s="174" t="s">
        <v>261</v>
      </c>
      <c r="S7" s="174" t="s">
        <v>261</v>
      </c>
      <c r="T7" s="174" t="s">
        <v>261</v>
      </c>
      <c r="U7" s="174" t="s">
        <v>261</v>
      </c>
      <c r="V7" s="174" t="s">
        <v>261</v>
      </c>
      <c r="W7" s="174" t="s">
        <v>261</v>
      </c>
      <c r="X7" s="174" t="s">
        <v>261</v>
      </c>
      <c r="Y7" s="174" t="s">
        <v>261</v>
      </c>
      <c r="Z7" s="174">
        <v>1</v>
      </c>
    </row>
    <row r="8" spans="1:35 16346:16346" ht="87" customHeight="1">
      <c r="A8" s="150" t="s">
        <v>88</v>
      </c>
      <c r="B8" s="150" t="s">
        <v>89</v>
      </c>
      <c r="C8" s="151" t="s">
        <v>374</v>
      </c>
      <c r="D8" s="151" t="s">
        <v>68</v>
      </c>
      <c r="E8" s="151" t="s">
        <v>533</v>
      </c>
      <c r="F8" s="151" t="s">
        <v>467</v>
      </c>
      <c r="G8" s="279" t="s">
        <v>523</v>
      </c>
      <c r="H8" s="280" t="s">
        <v>524</v>
      </c>
      <c r="I8" s="280" t="s">
        <v>79</v>
      </c>
      <c r="J8" s="281">
        <v>1</v>
      </c>
      <c r="K8" s="279" t="s">
        <v>525</v>
      </c>
      <c r="L8" s="153" t="s">
        <v>262</v>
      </c>
      <c r="M8" s="155">
        <v>321155733</v>
      </c>
      <c r="N8" s="174">
        <v>1</v>
      </c>
      <c r="O8" s="174">
        <v>1</v>
      </c>
      <c r="P8" s="174">
        <v>1</v>
      </c>
      <c r="Q8" s="174">
        <v>1</v>
      </c>
      <c r="R8" s="174">
        <v>1</v>
      </c>
      <c r="S8" s="174">
        <v>1</v>
      </c>
      <c r="T8" s="174">
        <v>1</v>
      </c>
      <c r="U8" s="174">
        <v>1</v>
      </c>
      <c r="V8" s="174">
        <v>1</v>
      </c>
      <c r="W8" s="174">
        <v>1</v>
      </c>
      <c r="X8" s="174">
        <v>1</v>
      </c>
      <c r="Y8" s="174">
        <v>1</v>
      </c>
      <c r="Z8" s="178">
        <v>1</v>
      </c>
      <c r="XDR8" s="12"/>
    </row>
    <row r="9" spans="1:35 16346:16346" ht="60.95" customHeight="1">
      <c r="A9" s="150" t="s">
        <v>88</v>
      </c>
      <c r="B9" s="150" t="s">
        <v>11</v>
      </c>
      <c r="C9" s="151" t="s">
        <v>358</v>
      </c>
      <c r="D9" s="151" t="s">
        <v>68</v>
      </c>
      <c r="E9" s="151" t="s">
        <v>533</v>
      </c>
      <c r="F9" s="151" t="s">
        <v>468</v>
      </c>
      <c r="G9" s="279" t="s">
        <v>263</v>
      </c>
      <c r="H9" s="280" t="s">
        <v>558</v>
      </c>
      <c r="I9" s="280" t="s">
        <v>79</v>
      </c>
      <c r="J9" s="281">
        <v>1</v>
      </c>
      <c r="K9" s="280" t="s">
        <v>359</v>
      </c>
      <c r="L9" s="163" t="s">
        <v>264</v>
      </c>
      <c r="M9" s="179">
        <v>0</v>
      </c>
      <c r="N9" s="163"/>
      <c r="O9" s="163"/>
      <c r="P9" s="163">
        <v>0.1</v>
      </c>
      <c r="Q9" s="163">
        <v>0.2</v>
      </c>
      <c r="R9" s="163">
        <v>0.3</v>
      </c>
      <c r="S9" s="163">
        <v>0.4</v>
      </c>
      <c r="T9" s="163">
        <v>0.5</v>
      </c>
      <c r="U9" s="174">
        <v>0.6</v>
      </c>
      <c r="V9" s="163">
        <v>0.7</v>
      </c>
      <c r="W9" s="163">
        <v>0.9</v>
      </c>
      <c r="X9" s="163">
        <v>1</v>
      </c>
      <c r="Y9" s="164"/>
      <c r="Z9" s="165">
        <v>1</v>
      </c>
    </row>
    <row r="10" spans="1:35 16346:16346" ht="51.95" customHeight="1">
      <c r="A10" s="150" t="s">
        <v>88</v>
      </c>
      <c r="B10" s="150" t="s">
        <v>11</v>
      </c>
      <c r="C10" s="151" t="s">
        <v>358</v>
      </c>
      <c r="D10" s="151" t="s">
        <v>68</v>
      </c>
      <c r="E10" s="151" t="s">
        <v>533</v>
      </c>
      <c r="F10" s="151" t="s">
        <v>469</v>
      </c>
      <c r="G10" s="279" t="s">
        <v>265</v>
      </c>
      <c r="H10" s="280" t="s">
        <v>266</v>
      </c>
      <c r="I10" s="280" t="s">
        <v>267</v>
      </c>
      <c r="J10" s="280">
        <v>20</v>
      </c>
      <c r="K10" s="280" t="s">
        <v>268</v>
      </c>
      <c r="L10" s="153" t="s">
        <v>269</v>
      </c>
      <c r="M10" s="180">
        <v>0</v>
      </c>
      <c r="N10" s="154"/>
      <c r="O10" s="154">
        <v>5</v>
      </c>
      <c r="P10" s="154">
        <v>10</v>
      </c>
      <c r="Q10" s="154">
        <v>20</v>
      </c>
      <c r="R10" s="154"/>
      <c r="S10" s="154"/>
      <c r="T10" s="154"/>
      <c r="U10" s="154"/>
      <c r="V10" s="154"/>
      <c r="W10" s="154"/>
      <c r="X10" s="154"/>
      <c r="Y10" s="181"/>
      <c r="Z10" s="182">
        <v>20</v>
      </c>
    </row>
    <row r="11" spans="1:35 16346:16346" ht="53.1" customHeight="1">
      <c r="A11" s="150" t="s">
        <v>88</v>
      </c>
      <c r="B11" s="150" t="s">
        <v>11</v>
      </c>
      <c r="C11" s="151" t="s">
        <v>358</v>
      </c>
      <c r="D11" s="151" t="s">
        <v>68</v>
      </c>
      <c r="E11" s="151" t="s">
        <v>533</v>
      </c>
      <c r="F11" s="151" t="s">
        <v>470</v>
      </c>
      <c r="G11" s="279" t="s">
        <v>270</v>
      </c>
      <c r="H11" s="280" t="s">
        <v>271</v>
      </c>
      <c r="I11" s="280" t="s">
        <v>79</v>
      </c>
      <c r="J11" s="281">
        <v>1</v>
      </c>
      <c r="K11" s="280" t="s">
        <v>272</v>
      </c>
      <c r="L11" s="153" t="s">
        <v>273</v>
      </c>
      <c r="M11" s="180">
        <v>0</v>
      </c>
      <c r="N11" s="153"/>
      <c r="O11" s="153"/>
      <c r="P11" s="153"/>
      <c r="Q11" s="153"/>
      <c r="R11" s="153">
        <v>0.15</v>
      </c>
      <c r="S11" s="153"/>
      <c r="T11" s="153">
        <v>0.3</v>
      </c>
      <c r="U11" s="153"/>
      <c r="V11" s="153">
        <v>0.6</v>
      </c>
      <c r="W11" s="153">
        <v>0.8</v>
      </c>
      <c r="X11" s="153">
        <v>0.9</v>
      </c>
      <c r="Y11" s="164">
        <v>1</v>
      </c>
      <c r="Z11" s="166">
        <v>1</v>
      </c>
    </row>
    <row r="12" spans="1:35 16346:16346" ht="53.1" customHeight="1">
      <c r="A12" s="150" t="s">
        <v>88</v>
      </c>
      <c r="B12" s="150" t="s">
        <v>89</v>
      </c>
      <c r="C12" s="151" t="s">
        <v>360</v>
      </c>
      <c r="D12" s="151" t="s">
        <v>68</v>
      </c>
      <c r="E12" s="151" t="s">
        <v>533</v>
      </c>
      <c r="F12" s="151" t="s">
        <v>471</v>
      </c>
      <c r="G12" s="279" t="s">
        <v>361</v>
      </c>
      <c r="H12" s="280" t="s">
        <v>362</v>
      </c>
      <c r="I12" s="280" t="s">
        <v>177</v>
      </c>
      <c r="J12" s="280">
        <v>2</v>
      </c>
      <c r="K12" s="280" t="s">
        <v>363</v>
      </c>
      <c r="L12" s="153"/>
      <c r="M12" s="180"/>
      <c r="N12" s="153"/>
      <c r="O12" s="153"/>
      <c r="P12" s="153"/>
      <c r="Q12" s="153"/>
      <c r="R12" s="153"/>
      <c r="S12" s="153"/>
      <c r="T12" s="153"/>
      <c r="U12" s="153"/>
      <c r="V12" s="153"/>
      <c r="W12" s="153"/>
      <c r="X12" s="153"/>
      <c r="Y12" s="164"/>
      <c r="Z12" s="166"/>
    </row>
    <row r="13" spans="1:35 16346:16346" ht="69">
      <c r="A13" s="150" t="s">
        <v>88</v>
      </c>
      <c r="B13" s="150" t="s">
        <v>89</v>
      </c>
      <c r="C13" s="151" t="s">
        <v>375</v>
      </c>
      <c r="D13" s="151" t="s">
        <v>68</v>
      </c>
      <c r="E13" s="151" t="s">
        <v>533</v>
      </c>
      <c r="F13" s="151" t="s">
        <v>472</v>
      </c>
      <c r="G13" s="279" t="s">
        <v>340</v>
      </c>
      <c r="H13" s="280" t="s">
        <v>557</v>
      </c>
      <c r="I13" s="280" t="s">
        <v>79</v>
      </c>
      <c r="J13" s="281">
        <v>1</v>
      </c>
      <c r="K13" s="280" t="s">
        <v>364</v>
      </c>
      <c r="L13" s="153" t="s">
        <v>262</v>
      </c>
      <c r="M13" s="217">
        <v>183659026</v>
      </c>
      <c r="N13" s="162"/>
      <c r="O13" s="176"/>
      <c r="P13" s="174">
        <v>0.15</v>
      </c>
      <c r="Q13" s="176"/>
      <c r="R13" s="162"/>
      <c r="S13" s="178">
        <v>0.35</v>
      </c>
      <c r="T13" s="176"/>
      <c r="U13" s="162"/>
      <c r="V13" s="178">
        <v>0.6</v>
      </c>
      <c r="W13" s="177"/>
      <c r="X13" s="154"/>
      <c r="Y13" s="178">
        <v>0.95</v>
      </c>
      <c r="Z13" s="178">
        <v>0.95</v>
      </c>
    </row>
    <row r="14" spans="1:35 16346:16346" ht="84.95" customHeight="1">
      <c r="A14" s="150" t="s">
        <v>88</v>
      </c>
      <c r="B14" s="150" t="s">
        <v>89</v>
      </c>
      <c r="C14" s="151" t="s">
        <v>376</v>
      </c>
      <c r="D14" s="151" t="s">
        <v>68</v>
      </c>
      <c r="E14" s="151" t="s">
        <v>533</v>
      </c>
      <c r="F14" s="151" t="s">
        <v>473</v>
      </c>
      <c r="G14" s="279" t="s">
        <v>526</v>
      </c>
      <c r="H14" s="280" t="s">
        <v>288</v>
      </c>
      <c r="I14" s="280" t="s">
        <v>79</v>
      </c>
      <c r="J14" s="281">
        <v>1</v>
      </c>
      <c r="K14" s="280" t="s">
        <v>289</v>
      </c>
      <c r="L14" s="152" t="s">
        <v>290</v>
      </c>
      <c r="M14" s="218">
        <v>60000000</v>
      </c>
      <c r="N14" s="163">
        <v>0</v>
      </c>
      <c r="O14" s="163">
        <v>0</v>
      </c>
      <c r="P14" s="163">
        <v>0.13200000000000001</v>
      </c>
      <c r="Q14" s="163">
        <v>0.22600000000000001</v>
      </c>
      <c r="R14" s="163">
        <v>0.38600000000000001</v>
      </c>
      <c r="S14" s="163">
        <v>0.47599999999999998</v>
      </c>
      <c r="T14" s="163">
        <v>0.56999999999999995</v>
      </c>
      <c r="U14" s="163">
        <v>0.70199999999999996</v>
      </c>
      <c r="V14" s="163">
        <v>0.79599999999999993</v>
      </c>
      <c r="W14" s="163">
        <v>0.96599999999999997</v>
      </c>
      <c r="X14" s="163">
        <v>1</v>
      </c>
      <c r="Y14" s="163">
        <v>1</v>
      </c>
      <c r="Z14" s="163">
        <v>1</v>
      </c>
      <c r="XDR14" s="12"/>
    </row>
    <row r="15" spans="1:35 16346:16346" ht="81" customHeight="1">
      <c r="A15" s="150" t="s">
        <v>88</v>
      </c>
      <c r="B15" s="150" t="s">
        <v>89</v>
      </c>
      <c r="C15" s="151" t="s">
        <v>376</v>
      </c>
      <c r="D15" s="151" t="s">
        <v>68</v>
      </c>
      <c r="E15" s="151" t="s">
        <v>533</v>
      </c>
      <c r="F15" s="151" t="s">
        <v>474</v>
      </c>
      <c r="G15" s="279" t="s">
        <v>527</v>
      </c>
      <c r="H15" s="280" t="s">
        <v>528</v>
      </c>
      <c r="I15" s="280" t="s">
        <v>79</v>
      </c>
      <c r="J15" s="281">
        <v>1</v>
      </c>
      <c r="K15" s="280" t="s">
        <v>291</v>
      </c>
      <c r="L15" s="152" t="s">
        <v>292</v>
      </c>
      <c r="M15" s="218">
        <f>97381068*2</f>
        <v>194762136</v>
      </c>
      <c r="N15" s="163">
        <v>0.1</v>
      </c>
      <c r="O15" s="163">
        <v>0.2</v>
      </c>
      <c r="P15" s="163">
        <v>0.3</v>
      </c>
      <c r="Q15" s="163">
        <v>0.35</v>
      </c>
      <c r="R15" s="163">
        <v>0.4</v>
      </c>
      <c r="S15" s="163">
        <v>0.45</v>
      </c>
      <c r="T15" s="163">
        <v>0.5</v>
      </c>
      <c r="U15" s="163">
        <v>0.55000000000000004</v>
      </c>
      <c r="V15" s="163">
        <v>0.6</v>
      </c>
      <c r="W15" s="163">
        <v>0.75</v>
      </c>
      <c r="X15" s="163">
        <v>0.9</v>
      </c>
      <c r="Y15" s="163">
        <v>1</v>
      </c>
      <c r="Z15" s="163">
        <v>1</v>
      </c>
    </row>
    <row r="16" spans="1:35 16346:16346" ht="63" customHeight="1">
      <c r="A16" s="150" t="s">
        <v>88</v>
      </c>
      <c r="B16" s="150" t="s">
        <v>89</v>
      </c>
      <c r="C16" s="151" t="s">
        <v>377</v>
      </c>
      <c r="D16" s="151" t="s">
        <v>68</v>
      </c>
      <c r="E16" s="151" t="s">
        <v>533</v>
      </c>
      <c r="F16" s="151" t="s">
        <v>475</v>
      </c>
      <c r="G16" s="279" t="s">
        <v>341</v>
      </c>
      <c r="H16" s="280" t="s">
        <v>342</v>
      </c>
      <c r="I16" s="280" t="s">
        <v>339</v>
      </c>
      <c r="J16" s="280">
        <v>5</v>
      </c>
      <c r="K16" s="280" t="s">
        <v>342</v>
      </c>
      <c r="L16" s="153" t="s">
        <v>343</v>
      </c>
      <c r="M16" s="220">
        <v>164581040</v>
      </c>
      <c r="N16" s="162"/>
      <c r="O16" s="176"/>
      <c r="P16" s="162"/>
      <c r="Q16" s="176"/>
      <c r="R16" s="162"/>
      <c r="S16" s="176"/>
      <c r="T16" s="176"/>
      <c r="U16" s="162"/>
      <c r="V16" s="176"/>
      <c r="W16" s="177"/>
      <c r="X16" s="154"/>
      <c r="Y16" s="154"/>
      <c r="Z16" s="177"/>
      <c r="XDR16" s="12"/>
    </row>
    <row r="17" spans="1:26" ht="93.95" customHeight="1">
      <c r="A17" s="150" t="s">
        <v>88</v>
      </c>
      <c r="B17" s="150" t="s">
        <v>11</v>
      </c>
      <c r="C17" s="151" t="s">
        <v>377</v>
      </c>
      <c r="D17" s="151" t="s">
        <v>68</v>
      </c>
      <c r="E17" s="151" t="s">
        <v>533</v>
      </c>
      <c r="F17" s="151" t="s">
        <v>476</v>
      </c>
      <c r="G17" s="294" t="s">
        <v>344</v>
      </c>
      <c r="H17" s="283" t="s">
        <v>559</v>
      </c>
      <c r="I17" s="283" t="s">
        <v>339</v>
      </c>
      <c r="J17" s="283">
        <v>2</v>
      </c>
      <c r="K17" s="284" t="s">
        <v>345</v>
      </c>
      <c r="L17" s="221" t="s">
        <v>346</v>
      </c>
      <c r="M17" s="220">
        <v>173361958</v>
      </c>
      <c r="N17" s="221"/>
      <c r="O17" s="222">
        <v>1</v>
      </c>
      <c r="P17" s="222"/>
      <c r="Q17" s="223"/>
      <c r="R17" s="222">
        <v>1</v>
      </c>
      <c r="S17" s="223"/>
      <c r="T17" s="222"/>
      <c r="U17" s="223"/>
      <c r="V17" s="223"/>
      <c r="W17" s="222">
        <v>1</v>
      </c>
      <c r="X17" s="223"/>
      <c r="Y17" s="224"/>
      <c r="Z17" s="225">
        <f>SUM(N17:Y17)</f>
        <v>3</v>
      </c>
    </row>
    <row r="18" spans="1:26" ht="69">
      <c r="A18" s="150" t="s">
        <v>88</v>
      </c>
      <c r="B18" s="150" t="s">
        <v>11</v>
      </c>
      <c r="C18" s="151" t="s">
        <v>377</v>
      </c>
      <c r="D18" s="151" t="s">
        <v>68</v>
      </c>
      <c r="E18" s="151" t="s">
        <v>533</v>
      </c>
      <c r="F18" s="151" t="s">
        <v>477</v>
      </c>
      <c r="G18" s="295" t="s">
        <v>352</v>
      </c>
      <c r="H18" s="285" t="s">
        <v>560</v>
      </c>
      <c r="I18" s="285" t="s">
        <v>339</v>
      </c>
      <c r="J18" s="285">
        <v>1</v>
      </c>
      <c r="K18" s="286" t="s">
        <v>347</v>
      </c>
      <c r="L18" s="226" t="s">
        <v>348</v>
      </c>
      <c r="M18" s="220">
        <v>13836519</v>
      </c>
      <c r="N18" s="226"/>
      <c r="O18" s="226"/>
      <c r="P18" s="226"/>
      <c r="Q18" s="226"/>
      <c r="R18" s="226"/>
      <c r="S18" s="226"/>
      <c r="T18" s="226"/>
      <c r="U18" s="226"/>
      <c r="V18" s="226"/>
      <c r="W18" s="222">
        <v>1</v>
      </c>
      <c r="X18" s="226"/>
      <c r="Y18" s="226"/>
      <c r="Z18" s="225">
        <f t="shared" ref="Z18:Z19" si="0">SUM(N18:Y18)</f>
        <v>1</v>
      </c>
    </row>
    <row r="19" spans="1:26" ht="69">
      <c r="A19" s="150" t="s">
        <v>88</v>
      </c>
      <c r="B19" s="150" t="s">
        <v>11</v>
      </c>
      <c r="C19" s="151" t="s">
        <v>377</v>
      </c>
      <c r="D19" s="151" t="s">
        <v>68</v>
      </c>
      <c r="E19" s="151" t="s">
        <v>533</v>
      </c>
      <c r="F19" s="151" t="s">
        <v>478</v>
      </c>
      <c r="G19" s="296" t="s">
        <v>349</v>
      </c>
      <c r="H19" s="286" t="s">
        <v>561</v>
      </c>
      <c r="I19" s="286" t="s">
        <v>339</v>
      </c>
      <c r="J19" s="286">
        <v>11</v>
      </c>
      <c r="K19" s="286" t="s">
        <v>350</v>
      </c>
      <c r="L19" s="222" t="s">
        <v>351</v>
      </c>
      <c r="M19" s="220">
        <v>57639296</v>
      </c>
      <c r="N19" s="222">
        <v>1</v>
      </c>
      <c r="O19" s="222">
        <v>1</v>
      </c>
      <c r="P19" s="222">
        <v>1</v>
      </c>
      <c r="Q19" s="222">
        <v>1</v>
      </c>
      <c r="R19" s="222">
        <v>1</v>
      </c>
      <c r="S19" s="222">
        <v>1</v>
      </c>
      <c r="T19" s="222">
        <v>1</v>
      </c>
      <c r="U19" s="222">
        <v>1</v>
      </c>
      <c r="V19" s="222">
        <v>1</v>
      </c>
      <c r="W19" s="222">
        <v>1</v>
      </c>
      <c r="X19" s="222">
        <v>1</v>
      </c>
      <c r="Y19" s="222">
        <v>1</v>
      </c>
      <c r="Z19" s="225">
        <f t="shared" si="0"/>
        <v>12</v>
      </c>
    </row>
  </sheetData>
  <mergeCells count="19">
    <mergeCell ref="Z4:Z5"/>
    <mergeCell ref="K3:K5"/>
    <mergeCell ref="L3:L5"/>
    <mergeCell ref="M3:M5"/>
    <mergeCell ref="N3:Y3"/>
    <mergeCell ref="N4:P4"/>
    <mergeCell ref="Q4:S4"/>
    <mergeCell ref="T4:V4"/>
    <mergeCell ref="W4:Y4"/>
    <mergeCell ref="F3:F5"/>
    <mergeCell ref="G3:G5"/>
    <mergeCell ref="H3:H5"/>
    <mergeCell ref="I3:I5"/>
    <mergeCell ref="J3:J5"/>
    <mergeCell ref="A3:A5"/>
    <mergeCell ref="B3:B5"/>
    <mergeCell ref="C3:C5"/>
    <mergeCell ref="D3:D5"/>
    <mergeCell ref="E3:E5"/>
  </mergeCells>
  <phoneticPr fontId="3" type="noConversion"/>
  <pageMargins left="0.7" right="0.7" top="0.75" bottom="0.75" header="0.3" footer="0.3"/>
  <pageSetup orientation="portrait" horizontalDpi="0" verticalDpi="0"/>
  <headerFooter>
    <oddFooter>&amp;R_x000D_&amp;1#&amp;"Calibri"&amp;10&amp;K000000 Información pública de la ANE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a imagen" ma:contentTypeID="0x01010200A8BB59E6CFA3AF48B30799CE7B3080F8" ma:contentTypeVersion="1" ma:contentTypeDescription="Cargar una imagen o una foto." ma:contentTypeScope="" ma:versionID="e9815c1fb86de119702cd8a37a0a8a8a">
  <xsd:schema xmlns:xsd="http://www.w3.org/2001/XMLSchema" xmlns:xs="http://www.w3.org/2001/XMLSchema" xmlns:p="http://schemas.microsoft.com/office/2006/metadata/properties" xmlns:ns1="http://schemas.microsoft.com/sharepoint/v3" xmlns:ns2="e1459bcb-a4d1-405c-b632-788a7b67bd74" targetNamespace="http://schemas.microsoft.com/office/2006/metadata/properties" ma:root="true" ma:fieldsID="812518729b38debd9b95cc1ef6f68117" ns1:_="" ns2:_="">
    <xsd:import namespace="http://schemas.microsoft.com/sharepoint/v3"/>
    <xsd:import namespace="e1459bcb-a4d1-405c-b632-788a7b67bd74"/>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Ancho de la imagen" ma:internalName="ImageWidth" ma:readOnly="true">
      <xsd:simpleType>
        <xsd:restriction base="dms:Unknown"/>
      </xsd:simpleType>
    </xsd:element>
    <xsd:element name="ImageHeight" ma:index="12" nillable="true" ma:displayName="Alto de la imagen" ma:internalName="ImageHeight" ma:readOnly="true">
      <xsd:simpleType>
        <xsd:restriction base="dms:Unknown"/>
      </xsd:simpleType>
    </xsd:element>
    <xsd:element name="ImageCreateDate" ma:index="13" nillable="true" ma:displayName="Fecha de captura de la imagen" ma:format="DateTime" ma:hidden="true" ma:internalName="ImageCreateDate">
      <xsd:simpleType>
        <xsd:restriction base="dms:DateTime"/>
      </xsd:simpleType>
    </xsd:element>
    <xsd:element name="Description" ma:index="14" nillable="true" ma:displayName="Descripción" ma:description="Se usará como texto alternativo para la imagen." ma:hidden="true" ma:internalName="Description">
      <xsd:simpleType>
        <xsd:restriction base="dms:Note">
          <xsd:maxLength value="255"/>
        </xsd:restriction>
      </xsd:simpleType>
    </xsd:element>
    <xsd:element name="ThumbnailExists" ma:index="23" nillable="true" ma:displayName="La miniatura ya existe" ma:default="FALSE" ma:hidden="true" ma:internalName="ThumbnailExists" ma:readOnly="true">
      <xsd:simpleType>
        <xsd:restriction base="dms:Boolean"/>
      </xsd:simpleType>
    </xsd:element>
    <xsd:element name="PreviewExists" ma:index="24" nillable="true" ma:displayName="La vista previa ya existe" ma:default="FALSE" ma:hidden="true" ma:internalName="PreviewExists" ma:readOnly="true">
      <xsd:simpleType>
        <xsd:restriction base="dms:Boolean"/>
      </xsd:simpleType>
    </xsd:element>
    <xsd:element name="AlternateThumbnailUrl" ma:index="25" nillable="true" ma:displayName="Vista previa de la dirección URL de la imagen"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459bcb-a4d1-405c-b632-788a7b67bd74" elementFormDefault="qualified">
    <xsd:import namespace="http://schemas.microsoft.com/office/2006/documentManagement/types"/>
    <xsd:import namespace="http://schemas.microsoft.com/office/infopath/2007/PartnerControls"/>
    <xsd:element name="SharedWithUsers" ma:index="26"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8" ma:displayName="Título"/>
        <xsd:element ref="dc:subject" minOccurs="0" maxOccurs="1"/>
        <xsd:element ref="dc:description" minOccurs="0" maxOccurs="1"/>
        <xsd:element name="keywords" minOccurs="0" maxOccurs="1" type="xsd:string" ma:index="20"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12DC6-49BC-4914-97F4-27118E7328D4}">
  <ds:schemaRefs>
    <ds:schemaRef ds:uri="http://purl.org/dc/elements/1.1/"/>
    <ds:schemaRef ds:uri="http://purl.org/dc/terms/"/>
    <ds:schemaRef ds:uri="http://schemas.microsoft.com/office/infopath/2007/PartnerControls"/>
    <ds:schemaRef ds:uri="http://schemas.microsoft.com/sharepoint/v3"/>
    <ds:schemaRef ds:uri="http://schemas.microsoft.com/office/2006/documentManagement/types"/>
    <ds:schemaRef ds:uri="http://www.w3.org/XML/1998/namespace"/>
    <ds:schemaRef ds:uri="http://purl.org/dc/dcmitype/"/>
    <ds:schemaRef ds:uri="http://schemas.openxmlformats.org/package/2006/metadata/core-properties"/>
    <ds:schemaRef ds:uri="e1459bcb-a4d1-405c-b632-788a7b67bd74"/>
    <ds:schemaRef ds:uri="http://schemas.microsoft.com/office/2006/metadata/properties"/>
  </ds:schemaRefs>
</ds:datastoreItem>
</file>

<file path=customXml/itemProps2.xml><?xml version="1.0" encoding="utf-8"?>
<ds:datastoreItem xmlns:ds="http://schemas.openxmlformats.org/officeDocument/2006/customXml" ds:itemID="{CC1B2546-ED84-4195-8FBC-2233D0B59012}">
  <ds:schemaRefs>
    <ds:schemaRef ds:uri="http://schemas.microsoft.com/sharepoint/v3/contenttype/forms"/>
  </ds:schemaRefs>
</ds:datastoreItem>
</file>

<file path=customXml/itemProps3.xml><?xml version="1.0" encoding="utf-8"?>
<ds:datastoreItem xmlns:ds="http://schemas.openxmlformats.org/officeDocument/2006/customXml" ds:itemID="{825F9D8B-E4C8-47B7-911F-18D8276B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59bcb-a4d1-405c-b632-788a7b67b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TABLERO PLAN ACCIÓN</vt:lpstr>
      <vt:lpstr>CAL PA</vt:lpstr>
      <vt:lpstr>CAL2</vt:lpstr>
      <vt:lpstr>TABLERO PLAN ACCIÓN (2)</vt:lpstr>
      <vt:lpstr>Contexto Plan Acción</vt:lpstr>
      <vt:lpstr>GyP y Gint</vt:lpstr>
      <vt:lpstr>VyC</vt:lpstr>
      <vt:lpstr>GCon</vt:lpstr>
      <vt:lpstr>Transversal</vt:lpstr>
      <vt:lpstr>TABLERO ANEXOS</vt:lpstr>
      <vt:lpstr>Anexos</vt:lpstr>
      <vt:lpstr>Avance Presupuestal</vt:lpstr>
      <vt:lpstr>CAL Anexos</vt:lpstr>
      <vt:lpstr>Hoja1</vt:lpstr>
      <vt:lpstr>'Avance Presupuestal'!_Toc61969443</vt:lpstr>
      <vt:lpstr>'GyP y Gint'!Área_de_impresión</vt:lpstr>
      <vt:lpstr>'TABLERO PLAN ACCIÓN'!Área_de_impresión</vt:lpstr>
      <vt:lpstr>'TABLERO PLAN ACCIÓN (2)'!Área_de_impresión</vt:lpstr>
      <vt:lpstr>VyC!Área_de_impresión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Fernando Soler Osorio</dc:creator>
  <cp:keywords/>
  <dc:description/>
  <cp:lastModifiedBy>Santiago Pelaez Galmarini</cp:lastModifiedBy>
  <cp:revision/>
  <cp:lastPrinted>2023-11-08T20:34:20Z</cp:lastPrinted>
  <dcterms:created xsi:type="dcterms:W3CDTF">2023-03-13T14:57:26Z</dcterms:created>
  <dcterms:modified xsi:type="dcterms:W3CDTF">2023-12-22T14:56:15Z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0x01010200A8BB59E6CFA3AF48B30799CE7B3080F8</vt:lpwstr>
  </property>
  <property fmtid="{D5CDD505-2E9C-101B-9397-08002B2CF9AE}" pid="3" name="MSIP_Label_c2660ad6-3bd9-4647-8280-27ee0026a479_Enabled">
    <vt:lpwstr>true</vt:lpwstr>
  </property>
  <property fmtid="{D5CDD505-2E9C-101B-9397-08002B2CF9AE}" pid="4" name="MSIP_Label_c2660ad6-3bd9-4647-8280-27ee0026a479_SetDate">
    <vt:lpwstr>2023-10-04T21:22:18Z</vt:lpwstr>
  </property>
  <property fmtid="{D5CDD505-2E9C-101B-9397-08002B2CF9AE}" pid="5" name="MSIP_Label_c2660ad6-3bd9-4647-8280-27ee0026a479_Method">
    <vt:lpwstr>Standard</vt:lpwstr>
  </property>
  <property fmtid="{D5CDD505-2E9C-101B-9397-08002B2CF9AE}" pid="6" name="MSIP_Label_c2660ad6-3bd9-4647-8280-27ee0026a479_Name">
    <vt:lpwstr>Pública</vt:lpwstr>
  </property>
  <property fmtid="{D5CDD505-2E9C-101B-9397-08002B2CF9AE}" pid="7" name="MSIP_Label_c2660ad6-3bd9-4647-8280-27ee0026a479_SiteId">
    <vt:lpwstr>8972f9d0-e562-41bc-9ff5-4b09d7bb0688</vt:lpwstr>
  </property>
  <property fmtid="{D5CDD505-2E9C-101B-9397-08002B2CF9AE}" pid="8" name="MSIP_Label_c2660ad6-3bd9-4647-8280-27ee0026a479_ActionId">
    <vt:lpwstr>bc9410c4-1e62-4cdf-a29a-85440216f492</vt:lpwstr>
  </property>
  <property fmtid="{D5CDD505-2E9C-101B-9397-08002B2CF9AE}" pid="9" name="MSIP_Label_c2660ad6-3bd9-4647-8280-27ee0026a479_ContentBits">
    <vt:lpwstr>2</vt:lpwstr>
  </property>
</Properties>
</file>